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Z:\SUPGA\GEL\DOC. LICITAÇÃO 2023\EDITAL\MARCADAS\CONCORRÊNCIA\CP 002-2023 C.E JOSÉ FLÁVIO SOARES_ITUMBIARA_2022.0000.606.5835\"/>
    </mc:Choice>
  </mc:AlternateContent>
  <xr:revisionPtr revIDLastSave="0" documentId="8_{07CE0BA6-7773-43EE-9233-B111CEBAAACC}" xr6:coauthVersionLast="46" xr6:coauthVersionMax="46" xr10:uidLastSave="{00000000-0000-0000-0000-000000000000}"/>
  <bookViews>
    <workbookView xWindow="28680" yWindow="-120" windowWidth="24240" windowHeight="13020" firstSheet="1" activeTab="2" xr2:uid="{00000000-000D-0000-FFFF-FFFF00000000}"/>
  </bookViews>
  <sheets>
    <sheet name="MAIOR RELEV." sheetId="1" r:id="rId1"/>
    <sheet name="PLANILHA RESUMO " sheetId="2" r:id="rId2"/>
    <sheet name="PLANILHA ORÇAMENTÁRIA " sheetId="3" r:id="rId3"/>
    <sheet name="CRONOGRAMA FÍSICO-FINANCEIRO " sheetId="4" r:id="rId4"/>
    <sheet name="COMPOSIÇÃO DO BD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9" i="3" l="1"/>
  <c r="K379" i="3"/>
  <c r="L379" i="3"/>
  <c r="L380" i="3"/>
  <c r="L381" i="3"/>
  <c r="L68" i="3"/>
  <c r="J91" i="3"/>
  <c r="J31" i="3"/>
  <c r="J388" i="3"/>
  <c r="J390" i="3"/>
  <c r="J1278" i="3"/>
  <c r="J1277" i="3"/>
  <c r="J1276" i="3"/>
  <c r="J1275" i="3"/>
  <c r="J1274" i="3"/>
  <c r="J1273" i="3"/>
  <c r="J1271" i="3"/>
  <c r="J1270" i="3"/>
  <c r="J1269" i="3"/>
  <c r="J1268" i="3"/>
  <c r="J1267" i="3"/>
  <c r="J1266" i="3"/>
  <c r="J1265" i="3"/>
  <c r="J1264" i="3"/>
  <c r="J1263" i="3"/>
  <c r="J1262" i="3"/>
  <c r="J1261" i="3"/>
  <c r="J1258" i="3"/>
  <c r="J1257" i="3"/>
  <c r="J1255" i="3"/>
  <c r="J1254" i="3"/>
  <c r="J1253" i="3"/>
  <c r="J1252" i="3"/>
  <c r="J1251" i="3"/>
  <c r="J1250" i="3"/>
  <c r="J1249" i="3"/>
  <c r="J1248" i="3"/>
  <c r="J1247" i="3"/>
  <c r="J1246" i="3"/>
  <c r="J1245" i="3"/>
  <c r="J1244" i="3"/>
  <c r="J1243" i="3"/>
  <c r="J1242" i="3"/>
  <c r="J1241" i="3"/>
  <c r="J1240" i="3"/>
  <c r="J1239" i="3"/>
  <c r="J1238" i="3"/>
  <c r="J1237" i="3"/>
  <c r="J1236" i="3"/>
  <c r="J1235" i="3"/>
  <c r="J1233" i="3"/>
  <c r="J1232" i="3"/>
  <c r="J1231" i="3"/>
  <c r="J1230" i="3"/>
  <c r="J1229" i="3"/>
  <c r="J1228" i="3"/>
  <c r="J1227" i="3"/>
  <c r="J1226" i="3"/>
  <c r="J1225" i="3"/>
  <c r="J1224" i="3"/>
  <c r="J1223" i="3"/>
  <c r="J1222" i="3"/>
  <c r="J1221" i="3"/>
  <c r="J1220" i="3"/>
  <c r="J1219" i="3"/>
  <c r="J1218" i="3"/>
  <c r="J1217" i="3"/>
  <c r="J1216" i="3"/>
  <c r="J1215" i="3"/>
  <c r="J1213" i="3"/>
  <c r="J1212" i="3"/>
  <c r="J1211" i="3"/>
  <c r="J1210" i="3"/>
  <c r="J1209" i="3"/>
  <c r="J1208" i="3"/>
  <c r="J1207" i="3"/>
  <c r="J1206" i="3"/>
  <c r="J1205" i="3"/>
  <c r="J1204" i="3"/>
  <c r="J1203" i="3"/>
  <c r="J1202" i="3"/>
  <c r="J1201" i="3"/>
  <c r="J1200" i="3"/>
  <c r="J1199" i="3"/>
  <c r="J1198" i="3"/>
  <c r="J1197" i="3"/>
  <c r="J1196" i="3"/>
  <c r="J1193" i="3"/>
  <c r="J1192" i="3"/>
  <c r="J1191" i="3"/>
  <c r="J1189" i="3"/>
  <c r="J1187" i="3"/>
  <c r="J1185" i="3"/>
  <c r="J1183" i="3"/>
  <c r="J1182" i="3"/>
  <c r="J1180" i="3"/>
  <c r="J1179" i="3"/>
  <c r="J1177" i="3"/>
  <c r="J1176" i="3"/>
  <c r="J1173" i="3"/>
  <c r="J1172" i="3"/>
  <c r="J1170" i="3"/>
  <c r="J1169" i="3"/>
  <c r="J1168" i="3"/>
  <c r="J1167" i="3"/>
  <c r="J1165" i="3"/>
  <c r="J1163" i="3"/>
  <c r="J1162" i="3"/>
  <c r="J1161" i="3"/>
  <c r="J1160" i="3"/>
  <c r="J1158" i="3"/>
  <c r="J1155" i="3"/>
  <c r="J1154" i="3"/>
  <c r="J1153" i="3"/>
  <c r="J1152" i="3"/>
  <c r="J1151" i="3"/>
  <c r="J1149" i="3"/>
  <c r="J1148" i="3"/>
  <c r="J1147" i="3"/>
  <c r="J1145" i="3"/>
  <c r="J1144" i="3"/>
  <c r="J1143" i="3"/>
  <c r="J1142" i="3"/>
  <c r="J1141" i="3"/>
  <c r="J1140" i="3"/>
  <c r="J1138" i="3"/>
  <c r="J1136" i="3"/>
  <c r="J1135" i="3"/>
  <c r="J1134" i="3"/>
  <c r="J1133" i="3"/>
  <c r="J1132" i="3"/>
  <c r="J1131" i="3"/>
  <c r="J1129" i="3"/>
  <c r="J1128" i="3"/>
  <c r="J1127" i="3"/>
  <c r="J1126" i="3"/>
  <c r="J1125" i="3"/>
  <c r="J1122" i="3"/>
  <c r="J1120" i="3"/>
  <c r="J1119" i="3"/>
  <c r="J1118" i="3"/>
  <c r="J1117" i="3"/>
  <c r="J1116" i="3"/>
  <c r="J1115" i="3"/>
  <c r="J1114" i="3"/>
  <c r="J1113" i="3"/>
  <c r="J1112" i="3"/>
  <c r="J1110" i="3"/>
  <c r="J1109" i="3"/>
  <c r="J1108" i="3"/>
  <c r="J1107" i="3"/>
  <c r="J1106" i="3"/>
  <c r="J1105" i="3"/>
  <c r="J1103" i="3"/>
  <c r="J1102" i="3"/>
  <c r="J1101" i="3"/>
  <c r="J1098" i="3"/>
  <c r="J1097" i="3"/>
  <c r="J1096" i="3"/>
  <c r="J1095" i="3"/>
  <c r="J1092" i="3"/>
  <c r="J1091" i="3"/>
  <c r="J1089" i="3"/>
  <c r="J1088" i="3"/>
  <c r="J1087" i="3"/>
  <c r="J1086" i="3"/>
  <c r="J1085" i="3"/>
  <c r="J1084" i="3"/>
  <c r="J1083" i="3"/>
  <c r="J1081" i="3"/>
  <c r="J1080" i="3"/>
  <c r="J1079" i="3"/>
  <c r="J1078" i="3"/>
  <c r="J1077" i="3"/>
  <c r="J1076" i="3"/>
  <c r="J1075" i="3"/>
  <c r="J1074" i="3"/>
  <c r="J1073" i="3"/>
  <c r="J1072" i="3"/>
  <c r="J1071" i="3"/>
  <c r="J1070" i="3"/>
  <c r="J1069" i="3"/>
  <c r="J1068" i="3"/>
  <c r="J1067" i="3"/>
  <c r="J1065" i="3"/>
  <c r="J1064" i="3"/>
  <c r="J1063" i="3"/>
  <c r="J1062" i="3"/>
  <c r="J1061" i="3"/>
  <c r="J1060" i="3"/>
  <c r="J1059" i="3"/>
  <c r="J1058" i="3"/>
  <c r="J1057" i="3"/>
  <c r="J1056" i="3"/>
  <c r="J1055" i="3"/>
  <c r="J1054" i="3"/>
  <c r="J1053" i="3"/>
  <c r="J1052" i="3"/>
  <c r="J1050" i="3"/>
  <c r="J1049" i="3"/>
  <c r="J1048" i="3"/>
  <c r="J1047" i="3"/>
  <c r="J1046" i="3"/>
  <c r="J1045" i="3"/>
  <c r="J1044" i="3"/>
  <c r="J1043" i="3"/>
  <c r="J1042" i="3"/>
  <c r="J1041" i="3"/>
  <c r="J1040" i="3"/>
  <c r="J1039" i="3"/>
  <c r="J1038" i="3"/>
  <c r="J1037" i="3"/>
  <c r="J1035" i="3"/>
  <c r="J1033" i="3"/>
  <c r="J1032" i="3"/>
  <c r="J1029" i="3"/>
  <c r="J1028" i="3"/>
  <c r="J1027" i="3"/>
  <c r="J1026" i="3"/>
  <c r="J1025" i="3"/>
  <c r="J1024" i="3"/>
  <c r="J1023" i="3"/>
  <c r="J1022" i="3"/>
  <c r="J1021" i="3"/>
  <c r="J1018" i="3"/>
  <c r="J1017" i="3"/>
  <c r="J1016" i="3"/>
  <c r="J1015" i="3"/>
  <c r="J1014" i="3"/>
  <c r="J1013" i="3"/>
  <c r="J1012" i="3"/>
  <c r="J1011" i="3"/>
  <c r="J1009" i="3"/>
  <c r="J1007" i="3"/>
  <c r="J1005" i="3"/>
  <c r="J1004" i="3"/>
  <c r="J1003" i="3"/>
  <c r="J1001" i="3"/>
  <c r="J1000" i="3"/>
  <c r="J999" i="3"/>
  <c r="J998" i="3"/>
  <c r="J997" i="3"/>
  <c r="J996" i="3"/>
  <c r="J995" i="3"/>
  <c r="J994" i="3"/>
  <c r="J993" i="3"/>
  <c r="J991" i="3"/>
  <c r="J990" i="3"/>
  <c r="J989" i="3"/>
  <c r="J988" i="3"/>
  <c r="J987" i="3"/>
  <c r="J986" i="3"/>
  <c r="J984" i="3"/>
  <c r="J983" i="3"/>
  <c r="J982" i="3"/>
  <c r="J981" i="3"/>
  <c r="J980" i="3"/>
  <c r="J979" i="3"/>
  <c r="J977" i="3"/>
  <c r="J976" i="3"/>
  <c r="J975" i="3"/>
  <c r="J974" i="3"/>
  <c r="J973" i="3"/>
  <c r="J971" i="3"/>
  <c r="J970" i="3"/>
  <c r="J969" i="3"/>
  <c r="J967" i="3"/>
  <c r="J966" i="3"/>
  <c r="J965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2" i="3"/>
  <c r="J941" i="3"/>
  <c r="J939" i="3"/>
  <c r="J938" i="3"/>
  <c r="J937" i="3"/>
  <c r="J936" i="3"/>
  <c r="J935" i="3"/>
  <c r="J934" i="3"/>
  <c r="J933" i="3"/>
  <c r="J932" i="3"/>
  <c r="J930" i="3"/>
  <c r="J929" i="3"/>
  <c r="J928" i="3"/>
  <c r="J927" i="3"/>
  <c r="J926" i="3"/>
  <c r="J925" i="3"/>
  <c r="J924" i="3"/>
  <c r="J923" i="3"/>
  <c r="J922" i="3"/>
  <c r="J920" i="3"/>
  <c r="J919" i="3"/>
  <c r="J918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898" i="3"/>
  <c r="J897" i="3"/>
  <c r="J895" i="3"/>
  <c r="J894" i="3"/>
  <c r="J892" i="3"/>
  <c r="J891" i="3"/>
  <c r="J889" i="3"/>
  <c r="J888" i="3"/>
  <c r="J887" i="3"/>
  <c r="J886" i="3"/>
  <c r="J885" i="3"/>
  <c r="J884" i="3"/>
  <c r="J883" i="3"/>
  <c r="J882" i="3"/>
  <c r="J881" i="3"/>
  <c r="J880" i="3"/>
  <c r="J879" i="3"/>
  <c r="J877" i="3"/>
  <c r="J876" i="3"/>
  <c r="J875" i="3"/>
  <c r="J874" i="3"/>
  <c r="J873" i="3"/>
  <c r="J871" i="3"/>
  <c r="J870" i="3"/>
  <c r="J869" i="3"/>
  <c r="J868" i="3"/>
  <c r="J866" i="3"/>
  <c r="J863" i="3"/>
  <c r="J861" i="3"/>
  <c r="J859" i="3"/>
  <c r="J858" i="3"/>
  <c r="J855" i="3"/>
  <c r="J853" i="3"/>
  <c r="J851" i="3"/>
  <c r="J850" i="3"/>
  <c r="J848" i="3"/>
  <c r="J847" i="3"/>
  <c r="J844" i="3"/>
  <c r="J842" i="3"/>
  <c r="J841" i="3"/>
  <c r="J840" i="3"/>
  <c r="J838" i="3"/>
  <c r="J834" i="3"/>
  <c r="J833" i="3"/>
  <c r="J832" i="3"/>
  <c r="J831" i="3"/>
  <c r="J830" i="3"/>
  <c r="J828" i="3"/>
  <c r="J827" i="3"/>
  <c r="J826" i="3"/>
  <c r="J825" i="3"/>
  <c r="J824" i="3"/>
  <c r="J823" i="3"/>
  <c r="J821" i="3"/>
  <c r="J820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58" i="3"/>
  <c r="J757" i="3"/>
  <c r="J756" i="3"/>
  <c r="J754" i="3"/>
  <c r="J752" i="3"/>
  <c r="J750" i="3"/>
  <c r="J748" i="3"/>
  <c r="J747" i="3"/>
  <c r="J745" i="3"/>
  <c r="J744" i="3"/>
  <c r="J741" i="3"/>
  <c r="J740" i="3"/>
  <c r="J739" i="3"/>
  <c r="J738" i="3"/>
  <c r="J737" i="3"/>
  <c r="J736" i="3"/>
  <c r="J735" i="3"/>
  <c r="J733" i="3"/>
  <c r="J732" i="3"/>
  <c r="J730" i="3"/>
  <c r="J729" i="3"/>
  <c r="J728" i="3"/>
  <c r="J727" i="3"/>
  <c r="J726" i="3"/>
  <c r="J724" i="3"/>
  <c r="J723" i="3"/>
  <c r="J721" i="3"/>
  <c r="J720" i="3"/>
  <c r="J719" i="3"/>
  <c r="J718" i="3"/>
  <c r="J717" i="3"/>
  <c r="J716" i="3"/>
  <c r="J715" i="3"/>
  <c r="J714" i="3"/>
  <c r="J713" i="3"/>
  <c r="J712" i="3"/>
  <c r="J711" i="3"/>
  <c r="J709" i="3"/>
  <c r="J708" i="3"/>
  <c r="J707" i="3"/>
  <c r="J706" i="3"/>
  <c r="J704" i="3"/>
  <c r="J701" i="3"/>
  <c r="J699" i="3"/>
  <c r="J698" i="3"/>
  <c r="J697" i="3"/>
  <c r="J696" i="3"/>
  <c r="J694" i="3"/>
  <c r="J692" i="3"/>
  <c r="J691" i="3"/>
  <c r="J690" i="3"/>
  <c r="J689" i="3"/>
  <c r="J688" i="3"/>
  <c r="J687" i="3"/>
  <c r="J686" i="3"/>
  <c r="J685" i="3"/>
  <c r="J684" i="3"/>
  <c r="J682" i="3"/>
  <c r="J681" i="3"/>
  <c r="J680" i="3"/>
  <c r="J679" i="3"/>
  <c r="J678" i="3"/>
  <c r="J677" i="3"/>
  <c r="J676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59" i="3"/>
  <c r="J658" i="3"/>
  <c r="J657" i="3"/>
  <c r="J656" i="3"/>
  <c r="J655" i="3"/>
  <c r="J654" i="3"/>
  <c r="J653" i="3"/>
  <c r="J652" i="3"/>
  <c r="J651" i="3"/>
  <c r="J650" i="3"/>
  <c r="J649" i="3"/>
  <c r="J646" i="3"/>
  <c r="J645" i="3"/>
  <c r="J643" i="3"/>
  <c r="J641" i="3"/>
  <c r="J638" i="3"/>
  <c r="J637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3" i="3"/>
  <c r="J602" i="3"/>
  <c r="J601" i="3"/>
  <c r="J600" i="3"/>
  <c r="J599" i="3"/>
  <c r="J598" i="3"/>
  <c r="J597" i="3"/>
  <c r="J596" i="3"/>
  <c r="J595" i="3"/>
  <c r="J592" i="3"/>
  <c r="J591" i="3"/>
  <c r="J590" i="3"/>
  <c r="J588" i="3"/>
  <c r="J586" i="3"/>
  <c r="J584" i="3"/>
  <c r="J582" i="3"/>
  <c r="J581" i="3"/>
  <c r="J579" i="3"/>
  <c r="J578" i="3"/>
  <c r="J575" i="3"/>
  <c r="J574" i="3"/>
  <c r="J572" i="3"/>
  <c r="J571" i="3"/>
  <c r="J570" i="3"/>
  <c r="J569" i="3"/>
  <c r="J568" i="3"/>
  <c r="J567" i="3"/>
  <c r="J566" i="3"/>
  <c r="J564" i="3"/>
  <c r="J563" i="3"/>
  <c r="J561" i="3"/>
  <c r="J560" i="3"/>
  <c r="J559" i="3"/>
  <c r="J558" i="3"/>
  <c r="J557" i="3"/>
  <c r="J555" i="3"/>
  <c r="J554" i="3"/>
  <c r="J552" i="3"/>
  <c r="J551" i="3"/>
  <c r="J550" i="3"/>
  <c r="J549" i="3"/>
  <c r="J548" i="3"/>
  <c r="J547" i="3"/>
  <c r="J546" i="3"/>
  <c r="J544" i="3"/>
  <c r="J543" i="3"/>
  <c r="J542" i="3"/>
  <c r="J541" i="3"/>
  <c r="J539" i="3"/>
  <c r="J536" i="3"/>
  <c r="J534" i="3"/>
  <c r="J533" i="3"/>
  <c r="J532" i="3"/>
  <c r="J531" i="3"/>
  <c r="J529" i="3"/>
  <c r="J527" i="3"/>
  <c r="J526" i="3"/>
  <c r="J525" i="3"/>
  <c r="J524" i="3"/>
  <c r="J523" i="3"/>
  <c r="J522" i="3"/>
  <c r="J521" i="3"/>
  <c r="J520" i="3"/>
  <c r="J518" i="3"/>
  <c r="J517" i="3"/>
  <c r="J516" i="3"/>
  <c r="J515" i="3"/>
  <c r="J514" i="3"/>
  <c r="J513" i="3"/>
  <c r="J512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6" i="3"/>
  <c r="J495" i="3"/>
  <c r="J494" i="3"/>
  <c r="J493" i="3"/>
  <c r="J492" i="3"/>
  <c r="J491" i="3"/>
  <c r="J490" i="3"/>
  <c r="J489" i="3"/>
  <c r="J488" i="3"/>
  <c r="J487" i="3"/>
  <c r="J486" i="3"/>
  <c r="J483" i="3"/>
  <c r="J482" i="3"/>
  <c r="J480" i="3"/>
  <c r="J478" i="3"/>
  <c r="J475" i="3"/>
  <c r="J474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1" i="3"/>
  <c r="J420" i="3"/>
  <c r="J418" i="3"/>
  <c r="J416" i="3"/>
  <c r="J414" i="3"/>
  <c r="J412" i="3"/>
  <c r="J411" i="3"/>
  <c r="J409" i="3"/>
  <c r="J408" i="3"/>
  <c r="J406" i="3"/>
  <c r="J405" i="3"/>
  <c r="J402" i="3"/>
  <c r="J401" i="3"/>
  <c r="J400" i="3"/>
  <c r="J399" i="3"/>
  <c r="J398" i="3"/>
  <c r="J396" i="3"/>
  <c r="J395" i="3"/>
  <c r="J393" i="3"/>
  <c r="J392" i="3"/>
  <c r="J391" i="3"/>
  <c r="J386" i="3"/>
  <c r="J385" i="3"/>
  <c r="J384" i="3"/>
  <c r="J383" i="3"/>
  <c r="J381" i="3"/>
  <c r="J380" i="3"/>
  <c r="J377" i="3"/>
  <c r="J375" i="3"/>
  <c r="J374" i="3"/>
  <c r="J372" i="3"/>
  <c r="J371" i="3"/>
  <c r="J369" i="3"/>
  <c r="J367" i="3"/>
  <c r="J365" i="3"/>
  <c r="J364" i="3"/>
  <c r="J363" i="3"/>
  <c r="J362" i="3"/>
  <c r="J361" i="3"/>
  <c r="J359" i="3"/>
  <c r="J358" i="3"/>
  <c r="J357" i="3"/>
  <c r="J356" i="3"/>
  <c r="J355" i="3"/>
  <c r="J352" i="3"/>
  <c r="J351" i="3"/>
  <c r="J350" i="3"/>
  <c r="J349" i="3"/>
  <c r="J348" i="3"/>
  <c r="J347" i="3"/>
  <c r="J346" i="3"/>
  <c r="J345" i="3"/>
  <c r="J344" i="3"/>
  <c r="J342" i="3"/>
  <c r="J341" i="3"/>
  <c r="J340" i="3"/>
  <c r="J339" i="3"/>
  <c r="J338" i="3"/>
  <c r="J337" i="3"/>
  <c r="J336" i="3"/>
  <c r="J334" i="3"/>
  <c r="J333" i="3"/>
  <c r="J332" i="3"/>
  <c r="J329" i="3"/>
  <c r="J328" i="3"/>
  <c r="J327" i="3"/>
  <c r="J326" i="3"/>
  <c r="J325" i="3"/>
  <c r="J323" i="3"/>
  <c r="J321" i="3"/>
  <c r="J318" i="3"/>
  <c r="J317" i="3"/>
  <c r="J315" i="3"/>
  <c r="J314" i="3"/>
  <c r="J312" i="3"/>
  <c r="J311" i="3"/>
  <c r="J310" i="3"/>
  <c r="J309" i="3"/>
  <c r="J308" i="3"/>
  <c r="J307" i="3"/>
  <c r="J306" i="3"/>
  <c r="J305" i="3"/>
  <c r="J303" i="3"/>
  <c r="J302" i="3"/>
  <c r="J301" i="3"/>
  <c r="J300" i="3"/>
  <c r="J299" i="3"/>
  <c r="J298" i="3"/>
  <c r="J297" i="3"/>
  <c r="J296" i="3"/>
  <c r="J295" i="3"/>
  <c r="J294" i="3"/>
  <c r="J291" i="3"/>
  <c r="J290" i="3"/>
  <c r="J289" i="3"/>
  <c r="J287" i="3"/>
  <c r="J286" i="3"/>
  <c r="J285" i="3"/>
  <c r="J284" i="3"/>
  <c r="J283" i="3"/>
  <c r="J282" i="3"/>
  <c r="J281" i="3"/>
  <c r="J280" i="3"/>
  <c r="J279" i="3"/>
  <c r="J277" i="3"/>
  <c r="J276" i="3"/>
  <c r="J275" i="3"/>
  <c r="J274" i="3"/>
  <c r="J272" i="3"/>
  <c r="J271" i="3"/>
  <c r="J270" i="3"/>
  <c r="J269" i="3"/>
  <c r="J268" i="3"/>
  <c r="J266" i="3"/>
  <c r="J265" i="3"/>
  <c r="J263" i="3"/>
  <c r="J262" i="3"/>
  <c r="J261" i="3"/>
  <c r="J260" i="3"/>
  <c r="J259" i="3"/>
  <c r="J258" i="3"/>
  <c r="J257" i="3"/>
  <c r="J255" i="3"/>
  <c r="J253" i="3"/>
  <c r="J252" i="3"/>
  <c r="J251" i="3"/>
  <c r="J249" i="3"/>
  <c r="J248" i="3"/>
  <c r="J247" i="3"/>
  <c r="J246" i="3"/>
  <c r="J244" i="3"/>
  <c r="J242" i="3"/>
  <c r="J240" i="3"/>
  <c r="J238" i="3"/>
  <c r="J236" i="3"/>
  <c r="J234" i="3"/>
  <c r="J233" i="3"/>
  <c r="J232" i="3"/>
  <c r="J231" i="3"/>
  <c r="J230" i="3"/>
  <c r="J229" i="3"/>
  <c r="J228" i="3"/>
  <c r="J226" i="3"/>
  <c r="J225" i="3"/>
  <c r="J224" i="3"/>
  <c r="J223" i="3"/>
  <c r="J222" i="3"/>
  <c r="J221" i="3"/>
  <c r="J220" i="3"/>
  <c r="J218" i="3"/>
  <c r="J217" i="3"/>
  <c r="J216" i="3"/>
  <c r="J215" i="3"/>
  <c r="J214" i="3"/>
  <c r="J213" i="3"/>
  <c r="J212" i="3"/>
  <c r="J211" i="3"/>
  <c r="J210" i="3"/>
  <c r="J209" i="3"/>
  <c r="J206" i="3"/>
  <c r="J205" i="3"/>
  <c r="J204" i="3"/>
  <c r="J203" i="3"/>
  <c r="J202" i="3"/>
  <c r="J201" i="3"/>
  <c r="J200" i="3"/>
  <c r="J199" i="3"/>
  <c r="J197" i="3"/>
  <c r="J196" i="3"/>
  <c r="J195" i="3"/>
  <c r="J192" i="3"/>
  <c r="J191" i="3"/>
  <c r="J190" i="3"/>
  <c r="J189" i="3"/>
  <c r="J186" i="3"/>
  <c r="J184" i="3"/>
  <c r="J181" i="3"/>
  <c r="J179" i="3"/>
  <c r="J177" i="3"/>
  <c r="J175" i="3"/>
  <c r="J173" i="3"/>
  <c r="J171" i="3"/>
  <c r="J170" i="3"/>
  <c r="J168" i="3"/>
  <c r="J167" i="3"/>
  <c r="J165" i="3"/>
  <c r="J164" i="3"/>
  <c r="J161" i="3"/>
  <c r="J159" i="3"/>
  <c r="J158" i="3"/>
  <c r="J157" i="3"/>
  <c r="J156" i="3"/>
  <c r="J155" i="3"/>
  <c r="J153" i="3"/>
  <c r="J152" i="3"/>
  <c r="J150" i="3"/>
  <c r="J149" i="3"/>
  <c r="J147" i="3"/>
  <c r="J145" i="3"/>
  <c r="J144" i="3"/>
  <c r="J143" i="3"/>
  <c r="J141" i="3"/>
  <c r="J140" i="3"/>
  <c r="J139" i="3"/>
  <c r="J137" i="3"/>
  <c r="J135" i="3"/>
  <c r="J133" i="3"/>
  <c r="J132" i="3"/>
  <c r="J130" i="3"/>
  <c r="J128" i="3"/>
  <c r="J126" i="3"/>
  <c r="J125" i="3"/>
  <c r="J124" i="3"/>
  <c r="J123" i="3"/>
  <c r="J122" i="3"/>
  <c r="J121" i="3"/>
  <c r="J120" i="3"/>
  <c r="J118" i="3"/>
  <c r="J117" i="3"/>
  <c r="J116" i="3"/>
  <c r="J115" i="3"/>
  <c r="J114" i="3"/>
  <c r="J112" i="3"/>
  <c r="J111" i="3"/>
  <c r="J110" i="3"/>
  <c r="J109" i="3"/>
  <c r="J108" i="3"/>
  <c r="J107" i="3"/>
  <c r="J106" i="3"/>
  <c r="J105" i="3"/>
  <c r="J104" i="3"/>
  <c r="J101" i="3"/>
  <c r="J100" i="3"/>
  <c r="J99" i="3"/>
  <c r="J98" i="3"/>
  <c r="J97" i="3"/>
  <c r="J96" i="3"/>
  <c r="J95" i="3"/>
  <c r="J93" i="3"/>
  <c r="J92" i="3"/>
  <c r="J88" i="3"/>
  <c r="J87" i="3"/>
  <c r="J86" i="3"/>
  <c r="J85" i="3"/>
  <c r="J82" i="3"/>
  <c r="J79" i="3"/>
  <c r="J78" i="3"/>
  <c r="J77" i="3"/>
  <c r="J76" i="3"/>
  <c r="J75" i="3"/>
  <c r="J73" i="3"/>
  <c r="J71" i="3"/>
  <c r="J68" i="3"/>
  <c r="J66" i="3"/>
  <c r="J64" i="3"/>
  <c r="J60" i="3"/>
  <c r="J58" i="3"/>
  <c r="J57" i="3"/>
  <c r="J53" i="3"/>
  <c r="J50" i="3"/>
  <c r="J49" i="3"/>
  <c r="J47" i="3"/>
  <c r="J46" i="3"/>
  <c r="J44" i="3"/>
  <c r="J43" i="3"/>
  <c r="J42" i="3"/>
  <c r="J41" i="3"/>
  <c r="J38" i="3"/>
  <c r="J36" i="3"/>
  <c r="J30" i="3"/>
  <c r="J28" i="3"/>
  <c r="J27" i="3"/>
  <c r="J26" i="3"/>
  <c r="J20" i="3"/>
  <c r="J21" i="3"/>
  <c r="J22" i="3"/>
  <c r="J23" i="3"/>
  <c r="J24" i="3"/>
  <c r="J19" i="3"/>
  <c r="L1277" i="3"/>
  <c r="G83" i="3"/>
  <c r="G84" i="3"/>
  <c r="G85" i="3"/>
  <c r="M85" i="3" s="1"/>
  <c r="G86" i="3"/>
  <c r="L86" i="3" s="1"/>
  <c r="G87" i="3"/>
  <c r="L87" i="3" s="1"/>
  <c r="G88" i="3"/>
  <c r="G91" i="3"/>
  <c r="G92" i="3"/>
  <c r="L92" i="3" s="1"/>
  <c r="G93" i="3"/>
  <c r="M93" i="3" s="1"/>
  <c r="G95" i="3"/>
  <c r="L95" i="3" s="1"/>
  <c r="G96" i="3"/>
  <c r="G97" i="3"/>
  <c r="M97" i="3" s="1"/>
  <c r="G98" i="3"/>
  <c r="L98" i="3" s="1"/>
  <c r="G99" i="3"/>
  <c r="L99" i="3" s="1"/>
  <c r="G100" i="3"/>
  <c r="G101" i="3"/>
  <c r="M101" i="3" s="1"/>
  <c r="G82" i="3"/>
  <c r="G105" i="3"/>
  <c r="M105" i="3" s="1"/>
  <c r="G106" i="3"/>
  <c r="M106" i="3" s="1"/>
  <c r="G107" i="3"/>
  <c r="L107" i="3" s="1"/>
  <c r="G108" i="3"/>
  <c r="G109" i="3"/>
  <c r="G110" i="3"/>
  <c r="G111" i="3"/>
  <c r="G112" i="3"/>
  <c r="G114" i="3"/>
  <c r="G115" i="3"/>
  <c r="G116" i="3"/>
  <c r="G117" i="3"/>
  <c r="G118" i="3"/>
  <c r="G120" i="3"/>
  <c r="G121" i="3"/>
  <c r="G122" i="3"/>
  <c r="G123" i="3"/>
  <c r="G124" i="3"/>
  <c r="G125" i="3"/>
  <c r="G126" i="3"/>
  <c r="G128" i="3"/>
  <c r="G130" i="3"/>
  <c r="G132" i="3"/>
  <c r="G133" i="3"/>
  <c r="G135" i="3"/>
  <c r="G137" i="3"/>
  <c r="G139" i="3"/>
  <c r="G140" i="3"/>
  <c r="G141" i="3"/>
  <c r="G143" i="3"/>
  <c r="G144" i="3"/>
  <c r="G145" i="3"/>
  <c r="G147" i="3"/>
  <c r="G149" i="3"/>
  <c r="G150" i="3"/>
  <c r="G152" i="3"/>
  <c r="G153" i="3"/>
  <c r="G155" i="3"/>
  <c r="G156" i="3"/>
  <c r="G157" i="3"/>
  <c r="G158" i="3"/>
  <c r="G159" i="3"/>
  <c r="G161" i="3"/>
  <c r="G164" i="3"/>
  <c r="L164" i="3" s="1"/>
  <c r="G165" i="3"/>
  <c r="M165" i="3" s="1"/>
  <c r="G167" i="3"/>
  <c r="K167" i="3" s="1"/>
  <c r="G168" i="3"/>
  <c r="L168" i="3" s="1"/>
  <c r="G170" i="3"/>
  <c r="K170" i="3" s="1"/>
  <c r="G171" i="3"/>
  <c r="K171" i="3" s="1"/>
  <c r="G173" i="3"/>
  <c r="G175" i="3"/>
  <c r="K175" i="3" s="1"/>
  <c r="G177" i="3"/>
  <c r="G179" i="3"/>
  <c r="K179" i="3" s="1"/>
  <c r="G181" i="3"/>
  <c r="M181" i="3" s="1"/>
  <c r="M180" i="3" s="1"/>
  <c r="G104" i="3"/>
  <c r="M104" i="3" s="1"/>
  <c r="M20" i="3"/>
  <c r="M21" i="3"/>
  <c r="M22" i="3"/>
  <c r="M23" i="3"/>
  <c r="M24" i="3"/>
  <c r="M26" i="3"/>
  <c r="M27" i="3"/>
  <c r="M28" i="3"/>
  <c r="M30" i="3"/>
  <c r="M31" i="3"/>
  <c r="M36" i="3"/>
  <c r="M35" i="3" s="1"/>
  <c r="M38" i="3"/>
  <c r="M37" i="3" s="1"/>
  <c r="M41" i="3"/>
  <c r="M42" i="3"/>
  <c r="M43" i="3"/>
  <c r="M44" i="3"/>
  <c r="M46" i="3"/>
  <c r="M47" i="3"/>
  <c r="M49" i="3"/>
  <c r="M50" i="3"/>
  <c r="M53" i="3"/>
  <c r="M52" i="3" s="1"/>
  <c r="M51" i="3" s="1"/>
  <c r="M57" i="3"/>
  <c r="M58" i="3"/>
  <c r="M60" i="3"/>
  <c r="M59" i="3" s="1"/>
  <c r="M64" i="3"/>
  <c r="M63" i="3" s="1"/>
  <c r="M66" i="3"/>
  <c r="M65" i="3" s="1"/>
  <c r="M68" i="3"/>
  <c r="M67" i="3" s="1"/>
  <c r="M71" i="3"/>
  <c r="M70" i="3" s="1"/>
  <c r="M73" i="3"/>
  <c r="M72" i="3" s="1"/>
  <c r="M75" i="3"/>
  <c r="M76" i="3"/>
  <c r="M77" i="3"/>
  <c r="M78" i="3"/>
  <c r="M79" i="3"/>
  <c r="M82" i="3"/>
  <c r="M81" i="3" s="1"/>
  <c r="M88" i="3"/>
  <c r="M96" i="3"/>
  <c r="M100" i="3"/>
  <c r="M164" i="3"/>
  <c r="M170" i="3"/>
  <c r="M171" i="3"/>
  <c r="M173" i="3"/>
  <c r="M172" i="3" s="1"/>
  <c r="M177" i="3"/>
  <c r="M176" i="3" s="1"/>
  <c r="M184" i="3"/>
  <c r="M183" i="3" s="1"/>
  <c r="M186" i="3"/>
  <c r="M185" i="3" s="1"/>
  <c r="M189" i="3"/>
  <c r="M190" i="3"/>
  <c r="M191" i="3"/>
  <c r="M192" i="3"/>
  <c r="M195" i="3"/>
  <c r="M196" i="3"/>
  <c r="M197" i="3"/>
  <c r="M199" i="3"/>
  <c r="M200" i="3"/>
  <c r="M201" i="3"/>
  <c r="M202" i="3"/>
  <c r="M203" i="3"/>
  <c r="M204" i="3"/>
  <c r="M205" i="3"/>
  <c r="M206" i="3"/>
  <c r="M209" i="3"/>
  <c r="M210" i="3"/>
  <c r="M211" i="3"/>
  <c r="M212" i="3"/>
  <c r="M213" i="3"/>
  <c r="M214" i="3"/>
  <c r="M215" i="3"/>
  <c r="M216" i="3"/>
  <c r="M217" i="3"/>
  <c r="M218" i="3"/>
  <c r="M220" i="3"/>
  <c r="M221" i="3"/>
  <c r="M222" i="3"/>
  <c r="M223" i="3"/>
  <c r="M224" i="3"/>
  <c r="M225" i="3"/>
  <c r="M226" i="3"/>
  <c r="M228" i="3"/>
  <c r="M229" i="3"/>
  <c r="M230" i="3"/>
  <c r="M231" i="3"/>
  <c r="M232" i="3"/>
  <c r="M233" i="3"/>
  <c r="M234" i="3"/>
  <c r="M236" i="3"/>
  <c r="M235" i="3" s="1"/>
  <c r="M238" i="3"/>
  <c r="M237" i="3" s="1"/>
  <c r="M240" i="3"/>
  <c r="M239" i="3" s="1"/>
  <c r="M242" i="3"/>
  <c r="M241" i="3" s="1"/>
  <c r="M244" i="3"/>
  <c r="M243" i="3" s="1"/>
  <c r="M246" i="3"/>
  <c r="M247" i="3"/>
  <c r="M248" i="3"/>
  <c r="M249" i="3"/>
  <c r="M251" i="3"/>
  <c r="M252" i="3"/>
  <c r="M253" i="3"/>
  <c r="M255" i="3"/>
  <c r="M254" i="3" s="1"/>
  <c r="M257" i="3"/>
  <c r="M258" i="3"/>
  <c r="M259" i="3"/>
  <c r="M260" i="3"/>
  <c r="M261" i="3"/>
  <c r="M262" i="3"/>
  <c r="M263" i="3"/>
  <c r="M265" i="3"/>
  <c r="M266" i="3"/>
  <c r="M268" i="3"/>
  <c r="M269" i="3"/>
  <c r="M270" i="3"/>
  <c r="M271" i="3"/>
  <c r="M272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9" i="3"/>
  <c r="M290" i="3"/>
  <c r="M291" i="3"/>
  <c r="M294" i="3"/>
  <c r="M295" i="3"/>
  <c r="M296" i="3"/>
  <c r="M297" i="3"/>
  <c r="M298" i="3"/>
  <c r="M299" i="3"/>
  <c r="M300" i="3"/>
  <c r="M301" i="3"/>
  <c r="M302" i="3"/>
  <c r="M303" i="3"/>
  <c r="M305" i="3"/>
  <c r="M306" i="3"/>
  <c r="M307" i="3"/>
  <c r="M308" i="3"/>
  <c r="M309" i="3"/>
  <c r="M310" i="3"/>
  <c r="M311" i="3"/>
  <c r="M312" i="3"/>
  <c r="M314" i="3"/>
  <c r="M315" i="3"/>
  <c r="M317" i="3"/>
  <c r="M318" i="3"/>
  <c r="M321" i="3"/>
  <c r="M320" i="3" s="1"/>
  <c r="M323" i="3"/>
  <c r="M322" i="3" s="1"/>
  <c r="M325" i="3"/>
  <c r="M326" i="3"/>
  <c r="M327" i="3"/>
  <c r="M328" i="3"/>
  <c r="M329" i="3"/>
  <c r="M332" i="3"/>
  <c r="M333" i="3"/>
  <c r="M334" i="3"/>
  <c r="M336" i="3"/>
  <c r="M337" i="3"/>
  <c r="M338" i="3"/>
  <c r="M339" i="3"/>
  <c r="M340" i="3"/>
  <c r="M341" i="3"/>
  <c r="M342" i="3"/>
  <c r="M344" i="3"/>
  <c r="M345" i="3"/>
  <c r="M346" i="3"/>
  <c r="M347" i="3"/>
  <c r="M348" i="3"/>
  <c r="M349" i="3"/>
  <c r="M350" i="3"/>
  <c r="M351" i="3"/>
  <c r="M352" i="3"/>
  <c r="M355" i="3"/>
  <c r="M356" i="3"/>
  <c r="M357" i="3"/>
  <c r="M358" i="3"/>
  <c r="M359" i="3"/>
  <c r="M361" i="3"/>
  <c r="M362" i="3"/>
  <c r="M363" i="3"/>
  <c r="M364" i="3"/>
  <c r="M365" i="3"/>
  <c r="M367" i="3"/>
  <c r="M366" i="3" s="1"/>
  <c r="M369" i="3"/>
  <c r="M368" i="3" s="1"/>
  <c r="M371" i="3"/>
  <c r="M372" i="3"/>
  <c r="M374" i="3"/>
  <c r="M375" i="3"/>
  <c r="M377" i="3"/>
  <c r="M376" i="3" s="1"/>
  <c r="M379" i="3"/>
  <c r="M380" i="3"/>
  <c r="M381" i="3"/>
  <c r="M383" i="3"/>
  <c r="M384" i="3"/>
  <c r="M385" i="3"/>
  <c r="M386" i="3"/>
  <c r="M388" i="3"/>
  <c r="M387" i="3" s="1"/>
  <c r="M390" i="3"/>
  <c r="M391" i="3"/>
  <c r="M392" i="3"/>
  <c r="M393" i="3"/>
  <c r="M395" i="3"/>
  <c r="M396" i="3"/>
  <c r="M398" i="3"/>
  <c r="M399" i="3"/>
  <c r="M400" i="3"/>
  <c r="M401" i="3"/>
  <c r="M402" i="3"/>
  <c r="M405" i="3"/>
  <c r="M406" i="3"/>
  <c r="M408" i="3"/>
  <c r="M409" i="3"/>
  <c r="M411" i="3"/>
  <c r="M412" i="3"/>
  <c r="M414" i="3"/>
  <c r="M413" i="3" s="1"/>
  <c r="M416" i="3"/>
  <c r="M415" i="3" s="1"/>
  <c r="M418" i="3"/>
  <c r="M417" i="3" s="1"/>
  <c r="M420" i="3"/>
  <c r="M421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4" i="3"/>
  <c r="M475" i="3"/>
  <c r="M478" i="3"/>
  <c r="M480" i="3"/>
  <c r="M479" i="3" s="1"/>
  <c r="M482" i="3"/>
  <c r="M483" i="3"/>
  <c r="M486" i="3"/>
  <c r="M487" i="3"/>
  <c r="M488" i="3"/>
  <c r="M489" i="3"/>
  <c r="M490" i="3"/>
  <c r="M491" i="3"/>
  <c r="M492" i="3"/>
  <c r="M493" i="3"/>
  <c r="M494" i="3"/>
  <c r="M495" i="3"/>
  <c r="M496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6" i="3"/>
  <c r="M527" i="3"/>
  <c r="M529" i="3"/>
  <c r="M528" i="3" s="1"/>
  <c r="M531" i="3"/>
  <c r="M532" i="3"/>
  <c r="M533" i="3"/>
  <c r="M534" i="3"/>
  <c r="M536" i="3"/>
  <c r="M535" i="3" s="1"/>
  <c r="M539" i="3"/>
  <c r="M538" i="3" s="1"/>
  <c r="M537" i="3" s="1"/>
  <c r="M541" i="3"/>
  <c r="M542" i="3"/>
  <c r="M543" i="3"/>
  <c r="M544" i="3"/>
  <c r="M546" i="3"/>
  <c r="M547" i="3"/>
  <c r="M548" i="3"/>
  <c r="M549" i="3"/>
  <c r="M550" i="3"/>
  <c r="M551" i="3"/>
  <c r="M552" i="3"/>
  <c r="M554" i="3"/>
  <c r="M555" i="3"/>
  <c r="M557" i="3"/>
  <c r="M558" i="3"/>
  <c r="M559" i="3"/>
  <c r="M560" i="3"/>
  <c r="M561" i="3"/>
  <c r="M563" i="3"/>
  <c r="M564" i="3"/>
  <c r="M566" i="3"/>
  <c r="M567" i="3"/>
  <c r="M568" i="3"/>
  <c r="M569" i="3"/>
  <c r="M570" i="3"/>
  <c r="M571" i="3"/>
  <c r="M572" i="3"/>
  <c r="M574" i="3"/>
  <c r="M575" i="3"/>
  <c r="M578" i="3"/>
  <c r="M579" i="3"/>
  <c r="M581" i="3"/>
  <c r="M582" i="3"/>
  <c r="M584" i="3"/>
  <c r="M583" i="3" s="1"/>
  <c r="M586" i="3"/>
  <c r="M585" i="3" s="1"/>
  <c r="M588" i="3"/>
  <c r="M587" i="3" s="1"/>
  <c r="M590" i="3"/>
  <c r="M591" i="3"/>
  <c r="M592" i="3"/>
  <c r="M595" i="3"/>
  <c r="M596" i="3"/>
  <c r="M597" i="3"/>
  <c r="M598" i="3"/>
  <c r="M599" i="3"/>
  <c r="M600" i="3"/>
  <c r="M601" i="3"/>
  <c r="M602" i="3"/>
  <c r="M603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7" i="3"/>
  <c r="M638" i="3"/>
  <c r="M641" i="3"/>
  <c r="M643" i="3"/>
  <c r="M642" i="3" s="1"/>
  <c r="M645" i="3"/>
  <c r="M646" i="3"/>
  <c r="M649" i="3"/>
  <c r="M650" i="3"/>
  <c r="M651" i="3"/>
  <c r="M652" i="3"/>
  <c r="M653" i="3"/>
  <c r="M654" i="3"/>
  <c r="M655" i="3"/>
  <c r="M656" i="3"/>
  <c r="M657" i="3"/>
  <c r="M658" i="3"/>
  <c r="M659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6" i="3"/>
  <c r="M677" i="3"/>
  <c r="M678" i="3"/>
  <c r="M679" i="3"/>
  <c r="M680" i="3"/>
  <c r="M681" i="3"/>
  <c r="M682" i="3"/>
  <c r="M684" i="3"/>
  <c r="M685" i="3"/>
  <c r="M686" i="3"/>
  <c r="M687" i="3"/>
  <c r="M688" i="3"/>
  <c r="M689" i="3"/>
  <c r="M690" i="3"/>
  <c r="M691" i="3"/>
  <c r="M692" i="3"/>
  <c r="M694" i="3"/>
  <c r="M693" i="3" s="1"/>
  <c r="M696" i="3"/>
  <c r="M697" i="3"/>
  <c r="M698" i="3"/>
  <c r="M699" i="3"/>
  <c r="M701" i="3"/>
  <c r="M700" i="3" s="1"/>
  <c r="M704" i="3"/>
  <c r="M703" i="3" s="1"/>
  <c r="M702" i="3" s="1"/>
  <c r="M706" i="3"/>
  <c r="M707" i="3"/>
  <c r="M708" i="3"/>
  <c r="M709" i="3"/>
  <c r="M711" i="3"/>
  <c r="M712" i="3"/>
  <c r="M713" i="3"/>
  <c r="M714" i="3"/>
  <c r="M715" i="3"/>
  <c r="M716" i="3"/>
  <c r="M717" i="3"/>
  <c r="M718" i="3"/>
  <c r="M719" i="3"/>
  <c r="M720" i="3"/>
  <c r="M721" i="3"/>
  <c r="M723" i="3"/>
  <c r="M724" i="3"/>
  <c r="M726" i="3"/>
  <c r="M727" i="3"/>
  <c r="M728" i="3"/>
  <c r="M729" i="3"/>
  <c r="M730" i="3"/>
  <c r="M732" i="3"/>
  <c r="M733" i="3"/>
  <c r="M735" i="3"/>
  <c r="M736" i="3"/>
  <c r="M737" i="3"/>
  <c r="M738" i="3"/>
  <c r="M739" i="3"/>
  <c r="M740" i="3"/>
  <c r="M741" i="3"/>
  <c r="M744" i="3"/>
  <c r="M745" i="3"/>
  <c r="M747" i="3"/>
  <c r="M748" i="3"/>
  <c r="M750" i="3"/>
  <c r="M749" i="3" s="1"/>
  <c r="M752" i="3"/>
  <c r="M751" i="3" s="1"/>
  <c r="M754" i="3"/>
  <c r="M753" i="3" s="1"/>
  <c r="M756" i="3"/>
  <c r="M757" i="3"/>
  <c r="M758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20" i="3"/>
  <c r="M821" i="3"/>
  <c r="M823" i="3"/>
  <c r="M824" i="3"/>
  <c r="M825" i="3"/>
  <c r="M826" i="3"/>
  <c r="M827" i="3"/>
  <c r="M828" i="3"/>
  <c r="M830" i="3"/>
  <c r="M831" i="3"/>
  <c r="M832" i="3"/>
  <c r="M833" i="3"/>
  <c r="M834" i="3"/>
  <c r="M838" i="3"/>
  <c r="M837" i="3" s="1"/>
  <c r="M840" i="3"/>
  <c r="M841" i="3"/>
  <c r="M842" i="3"/>
  <c r="M844" i="3"/>
  <c r="M843" i="3" s="1"/>
  <c r="M847" i="3"/>
  <c r="M848" i="3"/>
  <c r="M850" i="3"/>
  <c r="M851" i="3"/>
  <c r="M853" i="3"/>
  <c r="M852" i="3" s="1"/>
  <c r="M855" i="3"/>
  <c r="M854" i="3" s="1"/>
  <c r="M858" i="3"/>
  <c r="M859" i="3"/>
  <c r="M861" i="3"/>
  <c r="M860" i="3" s="1"/>
  <c r="M863" i="3"/>
  <c r="M862" i="3" s="1"/>
  <c r="M866" i="3"/>
  <c r="M865" i="3" s="1"/>
  <c r="M868" i="3"/>
  <c r="M869" i="3"/>
  <c r="M870" i="3"/>
  <c r="M871" i="3"/>
  <c r="M873" i="3"/>
  <c r="M874" i="3"/>
  <c r="M875" i="3"/>
  <c r="M876" i="3"/>
  <c r="M877" i="3"/>
  <c r="M879" i="3"/>
  <c r="M880" i="3"/>
  <c r="M881" i="3"/>
  <c r="M882" i="3"/>
  <c r="M883" i="3"/>
  <c r="M884" i="3"/>
  <c r="M885" i="3"/>
  <c r="M886" i="3"/>
  <c r="M887" i="3"/>
  <c r="M888" i="3"/>
  <c r="M889" i="3"/>
  <c r="M891" i="3"/>
  <c r="M892" i="3"/>
  <c r="M894" i="3"/>
  <c r="M895" i="3"/>
  <c r="M897" i="3"/>
  <c r="M898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8" i="3"/>
  <c r="M919" i="3"/>
  <c r="M920" i="3"/>
  <c r="M922" i="3"/>
  <c r="M923" i="3"/>
  <c r="M924" i="3"/>
  <c r="M925" i="3"/>
  <c r="M926" i="3"/>
  <c r="M927" i="3"/>
  <c r="M928" i="3"/>
  <c r="M929" i="3"/>
  <c r="M930" i="3"/>
  <c r="M932" i="3"/>
  <c r="M933" i="3"/>
  <c r="M934" i="3"/>
  <c r="M935" i="3"/>
  <c r="M936" i="3"/>
  <c r="M937" i="3"/>
  <c r="M938" i="3"/>
  <c r="M939" i="3"/>
  <c r="M941" i="3"/>
  <c r="M942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5" i="3"/>
  <c r="M966" i="3"/>
  <c r="M967" i="3"/>
  <c r="M969" i="3"/>
  <c r="M970" i="3"/>
  <c r="M971" i="3"/>
  <c r="M973" i="3"/>
  <c r="M974" i="3"/>
  <c r="M975" i="3"/>
  <c r="M976" i="3"/>
  <c r="M977" i="3"/>
  <c r="M979" i="3"/>
  <c r="M980" i="3"/>
  <c r="M981" i="3"/>
  <c r="M982" i="3"/>
  <c r="M983" i="3"/>
  <c r="M984" i="3"/>
  <c r="M986" i="3"/>
  <c r="M987" i="3"/>
  <c r="M988" i="3"/>
  <c r="M989" i="3"/>
  <c r="M990" i="3"/>
  <c r="M991" i="3"/>
  <c r="M993" i="3"/>
  <c r="M994" i="3"/>
  <c r="M995" i="3"/>
  <c r="M996" i="3"/>
  <c r="M997" i="3"/>
  <c r="M998" i="3"/>
  <c r="M999" i="3"/>
  <c r="M1000" i="3"/>
  <c r="M1001" i="3"/>
  <c r="M1003" i="3"/>
  <c r="M1004" i="3"/>
  <c r="M1005" i="3"/>
  <c r="M1007" i="3"/>
  <c r="M1006" i="3" s="1"/>
  <c r="M1009" i="3"/>
  <c r="M1008" i="3" s="1"/>
  <c r="M1011" i="3"/>
  <c r="M1012" i="3"/>
  <c r="M1013" i="3"/>
  <c r="M1014" i="3"/>
  <c r="M1015" i="3"/>
  <c r="M1016" i="3"/>
  <c r="M1017" i="3"/>
  <c r="M1018" i="3"/>
  <c r="M1021" i="3"/>
  <c r="M1022" i="3"/>
  <c r="M1023" i="3"/>
  <c r="M1024" i="3"/>
  <c r="M1025" i="3"/>
  <c r="M1026" i="3"/>
  <c r="M1027" i="3"/>
  <c r="M1028" i="3"/>
  <c r="M1029" i="3"/>
  <c r="M1032" i="3"/>
  <c r="M1033" i="3"/>
  <c r="M1035" i="3"/>
  <c r="M1034" i="3" s="1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3" i="3"/>
  <c r="M1084" i="3"/>
  <c r="M1085" i="3"/>
  <c r="M1086" i="3"/>
  <c r="M1087" i="3"/>
  <c r="M1088" i="3"/>
  <c r="M1089" i="3"/>
  <c r="M1091" i="3"/>
  <c r="M1092" i="3"/>
  <c r="M1095" i="3"/>
  <c r="M1096" i="3"/>
  <c r="M1097" i="3"/>
  <c r="M1098" i="3"/>
  <c r="M1101" i="3"/>
  <c r="M1102" i="3"/>
  <c r="M1103" i="3"/>
  <c r="M1105" i="3"/>
  <c r="M1106" i="3"/>
  <c r="M1107" i="3"/>
  <c r="M1108" i="3"/>
  <c r="M1109" i="3"/>
  <c r="M1110" i="3"/>
  <c r="M1112" i="3"/>
  <c r="M1113" i="3"/>
  <c r="M1114" i="3"/>
  <c r="M1115" i="3"/>
  <c r="M1116" i="3"/>
  <c r="M1117" i="3"/>
  <c r="M1118" i="3"/>
  <c r="M1119" i="3"/>
  <c r="M1120" i="3"/>
  <c r="M1122" i="3"/>
  <c r="M1121" i="3" s="1"/>
  <c r="M1125" i="3"/>
  <c r="M1126" i="3"/>
  <c r="M1127" i="3"/>
  <c r="M1128" i="3"/>
  <c r="M1129" i="3"/>
  <c r="M1131" i="3"/>
  <c r="M1132" i="3"/>
  <c r="M1133" i="3"/>
  <c r="M1134" i="3"/>
  <c r="M1135" i="3"/>
  <c r="M1136" i="3"/>
  <c r="M1138" i="3"/>
  <c r="M1137" i="3" s="1"/>
  <c r="M1140" i="3"/>
  <c r="M1141" i="3"/>
  <c r="M1142" i="3"/>
  <c r="M1143" i="3"/>
  <c r="M1144" i="3"/>
  <c r="M1145" i="3"/>
  <c r="M1147" i="3"/>
  <c r="M1148" i="3"/>
  <c r="M1149" i="3"/>
  <c r="M1151" i="3"/>
  <c r="M1152" i="3"/>
  <c r="M1153" i="3"/>
  <c r="M1154" i="3"/>
  <c r="M1155" i="3"/>
  <c r="M1158" i="3"/>
  <c r="M1157" i="3" s="1"/>
  <c r="M1156" i="3" s="1"/>
  <c r="M1160" i="3"/>
  <c r="M1161" i="3"/>
  <c r="M1162" i="3"/>
  <c r="M1163" i="3"/>
  <c r="M1165" i="3"/>
  <c r="M1164" i="3" s="1"/>
  <c r="M1167" i="3"/>
  <c r="M1168" i="3"/>
  <c r="M1169" i="3"/>
  <c r="M1170" i="3"/>
  <c r="M1172" i="3"/>
  <c r="M1173" i="3"/>
  <c r="M1176" i="3"/>
  <c r="M1177" i="3"/>
  <c r="M1179" i="3"/>
  <c r="M1180" i="3"/>
  <c r="M1182" i="3"/>
  <c r="M1183" i="3"/>
  <c r="M1185" i="3"/>
  <c r="M1184" i="3" s="1"/>
  <c r="M1187" i="3"/>
  <c r="M1186" i="3" s="1"/>
  <c r="M1189" i="3"/>
  <c r="M1188" i="3" s="1"/>
  <c r="M1191" i="3"/>
  <c r="M1192" i="3"/>
  <c r="M1193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7" i="3"/>
  <c r="M1258" i="3"/>
  <c r="M1261" i="3"/>
  <c r="M1262" i="3"/>
  <c r="M1263" i="3"/>
  <c r="M1264" i="3"/>
  <c r="M1265" i="3"/>
  <c r="M1266" i="3"/>
  <c r="M1267" i="3"/>
  <c r="M1268" i="3"/>
  <c r="M1269" i="3"/>
  <c r="M1270" i="3"/>
  <c r="M1271" i="3"/>
  <c r="M1273" i="3"/>
  <c r="M1274" i="3"/>
  <c r="M1275" i="3"/>
  <c r="M1276" i="3"/>
  <c r="M1277" i="3"/>
  <c r="M1278" i="3"/>
  <c r="M19" i="3"/>
  <c r="L20" i="3"/>
  <c r="L21" i="3"/>
  <c r="L22" i="3"/>
  <c r="L23" i="3"/>
  <c r="L24" i="3"/>
  <c r="L26" i="3"/>
  <c r="L27" i="3"/>
  <c r="L28" i="3"/>
  <c r="L30" i="3"/>
  <c r="L31" i="3"/>
  <c r="L36" i="3"/>
  <c r="L38" i="3"/>
  <c r="L41" i="3"/>
  <c r="L42" i="3"/>
  <c r="L43" i="3"/>
  <c r="L44" i="3"/>
  <c r="L46" i="3"/>
  <c r="L47" i="3"/>
  <c r="L49" i="3"/>
  <c r="L50" i="3"/>
  <c r="L53" i="3"/>
  <c r="L57" i="3"/>
  <c r="L58" i="3"/>
  <c r="L60" i="3"/>
  <c r="L64" i="3"/>
  <c r="L66" i="3"/>
  <c r="L71" i="3"/>
  <c r="L73" i="3"/>
  <c r="L75" i="3"/>
  <c r="L76" i="3"/>
  <c r="L77" i="3"/>
  <c r="L78" i="3"/>
  <c r="L79" i="3"/>
  <c r="L82" i="3"/>
  <c r="L85" i="3"/>
  <c r="L88" i="3"/>
  <c r="L93" i="3"/>
  <c r="L96" i="3"/>
  <c r="L97" i="3"/>
  <c r="L100" i="3"/>
  <c r="L105" i="3"/>
  <c r="L165" i="3"/>
  <c r="L167" i="3"/>
  <c r="L170" i="3"/>
  <c r="L171" i="3"/>
  <c r="L173" i="3"/>
  <c r="L175" i="3"/>
  <c r="L177" i="3"/>
  <c r="L179" i="3"/>
  <c r="L181" i="3"/>
  <c r="L184" i="3"/>
  <c r="L186" i="3"/>
  <c r="L189" i="3"/>
  <c r="L190" i="3"/>
  <c r="L191" i="3"/>
  <c r="L192" i="3"/>
  <c r="L195" i="3"/>
  <c r="L196" i="3"/>
  <c r="L197" i="3"/>
  <c r="L199" i="3"/>
  <c r="L200" i="3"/>
  <c r="L201" i="3"/>
  <c r="L202" i="3"/>
  <c r="L203" i="3"/>
  <c r="L204" i="3"/>
  <c r="L205" i="3"/>
  <c r="L206" i="3"/>
  <c r="L209" i="3"/>
  <c r="L210" i="3"/>
  <c r="L211" i="3"/>
  <c r="L212" i="3"/>
  <c r="L213" i="3"/>
  <c r="L214" i="3"/>
  <c r="L215" i="3"/>
  <c r="L216" i="3"/>
  <c r="L217" i="3"/>
  <c r="L218" i="3"/>
  <c r="L220" i="3"/>
  <c r="L221" i="3"/>
  <c r="L222" i="3"/>
  <c r="L223" i="3"/>
  <c r="L224" i="3"/>
  <c r="L225" i="3"/>
  <c r="L226" i="3"/>
  <c r="L228" i="3"/>
  <c r="L229" i="3"/>
  <c r="L230" i="3"/>
  <c r="L231" i="3"/>
  <c r="L232" i="3"/>
  <c r="L233" i="3"/>
  <c r="L234" i="3"/>
  <c r="L236" i="3"/>
  <c r="L238" i="3"/>
  <c r="L240" i="3"/>
  <c r="L242" i="3"/>
  <c r="L244" i="3"/>
  <c r="L246" i="3"/>
  <c r="L247" i="3"/>
  <c r="L248" i="3"/>
  <c r="L249" i="3"/>
  <c r="L251" i="3"/>
  <c r="L252" i="3"/>
  <c r="L253" i="3"/>
  <c r="L255" i="3"/>
  <c r="L257" i="3"/>
  <c r="L258" i="3"/>
  <c r="L259" i="3"/>
  <c r="L260" i="3"/>
  <c r="L261" i="3"/>
  <c r="L262" i="3"/>
  <c r="L263" i="3"/>
  <c r="L265" i="3"/>
  <c r="L266" i="3"/>
  <c r="L268" i="3"/>
  <c r="L269" i="3"/>
  <c r="L270" i="3"/>
  <c r="L271" i="3"/>
  <c r="L272" i="3"/>
  <c r="L274" i="3"/>
  <c r="L275" i="3"/>
  <c r="L276" i="3"/>
  <c r="L277" i="3"/>
  <c r="L279" i="3"/>
  <c r="L280" i="3"/>
  <c r="L281" i="3"/>
  <c r="L282" i="3"/>
  <c r="L283" i="3"/>
  <c r="L284" i="3"/>
  <c r="L285" i="3"/>
  <c r="L286" i="3"/>
  <c r="L287" i="3"/>
  <c r="L289" i="3"/>
  <c r="L290" i="3"/>
  <c r="L291" i="3"/>
  <c r="L294" i="3"/>
  <c r="L295" i="3"/>
  <c r="L296" i="3"/>
  <c r="L297" i="3"/>
  <c r="L298" i="3"/>
  <c r="L299" i="3"/>
  <c r="L300" i="3"/>
  <c r="L301" i="3"/>
  <c r="L302" i="3"/>
  <c r="L303" i="3"/>
  <c r="L305" i="3"/>
  <c r="L306" i="3"/>
  <c r="L307" i="3"/>
  <c r="L308" i="3"/>
  <c r="L309" i="3"/>
  <c r="L310" i="3"/>
  <c r="L311" i="3"/>
  <c r="L312" i="3"/>
  <c r="L314" i="3"/>
  <c r="L315" i="3"/>
  <c r="L317" i="3"/>
  <c r="L318" i="3"/>
  <c r="L321" i="3"/>
  <c r="L323" i="3"/>
  <c r="L325" i="3"/>
  <c r="L326" i="3"/>
  <c r="L327" i="3"/>
  <c r="L328" i="3"/>
  <c r="L329" i="3"/>
  <c r="L332" i="3"/>
  <c r="L333" i="3"/>
  <c r="L334" i="3"/>
  <c r="L336" i="3"/>
  <c r="L337" i="3"/>
  <c r="L338" i="3"/>
  <c r="L339" i="3"/>
  <c r="L340" i="3"/>
  <c r="L341" i="3"/>
  <c r="L342" i="3"/>
  <c r="L344" i="3"/>
  <c r="L345" i="3"/>
  <c r="L346" i="3"/>
  <c r="L347" i="3"/>
  <c r="L348" i="3"/>
  <c r="L349" i="3"/>
  <c r="L350" i="3"/>
  <c r="L351" i="3"/>
  <c r="L352" i="3"/>
  <c r="L355" i="3"/>
  <c r="L356" i="3"/>
  <c r="L357" i="3"/>
  <c r="L358" i="3"/>
  <c r="L359" i="3"/>
  <c r="L361" i="3"/>
  <c r="L362" i="3"/>
  <c r="L363" i="3"/>
  <c r="L364" i="3"/>
  <c r="L365" i="3"/>
  <c r="L367" i="3"/>
  <c r="L369" i="3"/>
  <c r="L371" i="3"/>
  <c r="L372" i="3"/>
  <c r="L374" i="3"/>
  <c r="L375" i="3"/>
  <c r="L377" i="3"/>
  <c r="L383" i="3"/>
  <c r="L384" i="3"/>
  <c r="L385" i="3"/>
  <c r="L386" i="3"/>
  <c r="L388" i="3"/>
  <c r="L390" i="3"/>
  <c r="L391" i="3"/>
  <c r="L392" i="3"/>
  <c r="L393" i="3"/>
  <c r="L395" i="3"/>
  <c r="L396" i="3"/>
  <c r="L398" i="3"/>
  <c r="L399" i="3"/>
  <c r="L400" i="3"/>
  <c r="L401" i="3"/>
  <c r="L402" i="3"/>
  <c r="L405" i="3"/>
  <c r="L406" i="3"/>
  <c r="L408" i="3"/>
  <c r="L409" i="3"/>
  <c r="L411" i="3"/>
  <c r="L412" i="3"/>
  <c r="L414" i="3"/>
  <c r="L416" i="3"/>
  <c r="L418" i="3"/>
  <c r="L420" i="3"/>
  <c r="L421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4" i="3"/>
  <c r="L475" i="3"/>
  <c r="L478" i="3"/>
  <c r="L480" i="3"/>
  <c r="L482" i="3"/>
  <c r="L483" i="3"/>
  <c r="L486" i="3"/>
  <c r="L487" i="3"/>
  <c r="L488" i="3"/>
  <c r="L489" i="3"/>
  <c r="L490" i="3"/>
  <c r="L491" i="3"/>
  <c r="L492" i="3"/>
  <c r="L493" i="3"/>
  <c r="L494" i="3"/>
  <c r="L495" i="3"/>
  <c r="L496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2" i="3"/>
  <c r="L513" i="3"/>
  <c r="L514" i="3"/>
  <c r="L515" i="3"/>
  <c r="L516" i="3"/>
  <c r="L517" i="3"/>
  <c r="L518" i="3"/>
  <c r="L520" i="3"/>
  <c r="L521" i="3"/>
  <c r="L522" i="3"/>
  <c r="L523" i="3"/>
  <c r="L524" i="3"/>
  <c r="L525" i="3"/>
  <c r="L526" i="3"/>
  <c r="L527" i="3"/>
  <c r="L529" i="3"/>
  <c r="L531" i="3"/>
  <c r="L532" i="3"/>
  <c r="L533" i="3"/>
  <c r="L534" i="3"/>
  <c r="L536" i="3"/>
  <c r="L539" i="3"/>
  <c r="L541" i="3"/>
  <c r="L542" i="3"/>
  <c r="L543" i="3"/>
  <c r="L544" i="3"/>
  <c r="L546" i="3"/>
  <c r="L547" i="3"/>
  <c r="L548" i="3"/>
  <c r="L549" i="3"/>
  <c r="L550" i="3"/>
  <c r="L551" i="3"/>
  <c r="L552" i="3"/>
  <c r="L554" i="3"/>
  <c r="L555" i="3"/>
  <c r="L557" i="3"/>
  <c r="L558" i="3"/>
  <c r="L559" i="3"/>
  <c r="L560" i="3"/>
  <c r="L561" i="3"/>
  <c r="L563" i="3"/>
  <c r="L564" i="3"/>
  <c r="L566" i="3"/>
  <c r="L567" i="3"/>
  <c r="L568" i="3"/>
  <c r="L569" i="3"/>
  <c r="L570" i="3"/>
  <c r="L571" i="3"/>
  <c r="L572" i="3"/>
  <c r="L574" i="3"/>
  <c r="L575" i="3"/>
  <c r="L578" i="3"/>
  <c r="L579" i="3"/>
  <c r="L581" i="3"/>
  <c r="L582" i="3"/>
  <c r="L584" i="3"/>
  <c r="L586" i="3"/>
  <c r="L588" i="3"/>
  <c r="L590" i="3"/>
  <c r="L591" i="3"/>
  <c r="L592" i="3"/>
  <c r="L595" i="3"/>
  <c r="L596" i="3"/>
  <c r="L597" i="3"/>
  <c r="L598" i="3"/>
  <c r="L599" i="3"/>
  <c r="L600" i="3"/>
  <c r="L601" i="3"/>
  <c r="L602" i="3"/>
  <c r="L603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7" i="3"/>
  <c r="L638" i="3"/>
  <c r="L641" i="3"/>
  <c r="L643" i="3"/>
  <c r="L645" i="3"/>
  <c r="L646" i="3"/>
  <c r="L649" i="3"/>
  <c r="L650" i="3"/>
  <c r="L651" i="3"/>
  <c r="L652" i="3"/>
  <c r="L653" i="3"/>
  <c r="L654" i="3"/>
  <c r="L655" i="3"/>
  <c r="L656" i="3"/>
  <c r="L657" i="3"/>
  <c r="L658" i="3"/>
  <c r="L659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6" i="3"/>
  <c r="L677" i="3"/>
  <c r="L678" i="3"/>
  <c r="L679" i="3"/>
  <c r="L680" i="3"/>
  <c r="L681" i="3"/>
  <c r="L682" i="3"/>
  <c r="L684" i="3"/>
  <c r="L685" i="3"/>
  <c r="L686" i="3"/>
  <c r="L687" i="3"/>
  <c r="L688" i="3"/>
  <c r="L689" i="3"/>
  <c r="L690" i="3"/>
  <c r="L691" i="3"/>
  <c r="L692" i="3"/>
  <c r="L694" i="3"/>
  <c r="L696" i="3"/>
  <c r="L697" i="3"/>
  <c r="L698" i="3"/>
  <c r="L699" i="3"/>
  <c r="L701" i="3"/>
  <c r="L704" i="3"/>
  <c r="L706" i="3"/>
  <c r="L707" i="3"/>
  <c r="L708" i="3"/>
  <c r="L709" i="3"/>
  <c r="L711" i="3"/>
  <c r="L712" i="3"/>
  <c r="L713" i="3"/>
  <c r="L714" i="3"/>
  <c r="L715" i="3"/>
  <c r="L716" i="3"/>
  <c r="L717" i="3"/>
  <c r="L718" i="3"/>
  <c r="L719" i="3"/>
  <c r="L720" i="3"/>
  <c r="L721" i="3"/>
  <c r="L723" i="3"/>
  <c r="L724" i="3"/>
  <c r="L726" i="3"/>
  <c r="L727" i="3"/>
  <c r="L728" i="3"/>
  <c r="L729" i="3"/>
  <c r="L730" i="3"/>
  <c r="L732" i="3"/>
  <c r="L733" i="3"/>
  <c r="L735" i="3"/>
  <c r="L736" i="3"/>
  <c r="L737" i="3"/>
  <c r="L738" i="3"/>
  <c r="L739" i="3"/>
  <c r="L740" i="3"/>
  <c r="L741" i="3"/>
  <c r="L744" i="3"/>
  <c r="L745" i="3"/>
  <c r="L747" i="3"/>
  <c r="L748" i="3"/>
  <c r="L750" i="3"/>
  <c r="L752" i="3"/>
  <c r="L754" i="3"/>
  <c r="L756" i="3"/>
  <c r="L757" i="3"/>
  <c r="L758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20" i="3"/>
  <c r="L821" i="3"/>
  <c r="L823" i="3"/>
  <c r="L824" i="3"/>
  <c r="L825" i="3"/>
  <c r="L826" i="3"/>
  <c r="L827" i="3"/>
  <c r="L828" i="3"/>
  <c r="L830" i="3"/>
  <c r="L831" i="3"/>
  <c r="L832" i="3"/>
  <c r="L833" i="3"/>
  <c r="L834" i="3"/>
  <c r="L838" i="3"/>
  <c r="L840" i="3"/>
  <c r="L841" i="3"/>
  <c r="L842" i="3"/>
  <c r="L844" i="3"/>
  <c r="L847" i="3"/>
  <c r="L848" i="3"/>
  <c r="L850" i="3"/>
  <c r="L851" i="3"/>
  <c r="L853" i="3"/>
  <c r="L855" i="3"/>
  <c r="L858" i="3"/>
  <c r="L859" i="3"/>
  <c r="L861" i="3"/>
  <c r="L863" i="3"/>
  <c r="L866" i="3"/>
  <c r="L868" i="3"/>
  <c r="L869" i="3"/>
  <c r="L870" i="3"/>
  <c r="L871" i="3"/>
  <c r="L873" i="3"/>
  <c r="L874" i="3"/>
  <c r="L875" i="3"/>
  <c r="L876" i="3"/>
  <c r="L877" i="3"/>
  <c r="L879" i="3"/>
  <c r="L880" i="3"/>
  <c r="L881" i="3"/>
  <c r="L882" i="3"/>
  <c r="L883" i="3"/>
  <c r="L884" i="3"/>
  <c r="L885" i="3"/>
  <c r="L886" i="3"/>
  <c r="L887" i="3"/>
  <c r="L888" i="3"/>
  <c r="L889" i="3"/>
  <c r="L891" i="3"/>
  <c r="L892" i="3"/>
  <c r="L894" i="3"/>
  <c r="L895" i="3"/>
  <c r="L897" i="3"/>
  <c r="L898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8" i="3"/>
  <c r="L919" i="3"/>
  <c r="L920" i="3"/>
  <c r="L922" i="3"/>
  <c r="L923" i="3"/>
  <c r="L924" i="3"/>
  <c r="L925" i="3"/>
  <c r="L926" i="3"/>
  <c r="L927" i="3"/>
  <c r="L928" i="3"/>
  <c r="L929" i="3"/>
  <c r="L930" i="3"/>
  <c r="L932" i="3"/>
  <c r="L933" i="3"/>
  <c r="L934" i="3"/>
  <c r="L935" i="3"/>
  <c r="L936" i="3"/>
  <c r="L937" i="3"/>
  <c r="L938" i="3"/>
  <c r="L939" i="3"/>
  <c r="L941" i="3"/>
  <c r="L942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5" i="3"/>
  <c r="L966" i="3"/>
  <c r="L967" i="3"/>
  <c r="L969" i="3"/>
  <c r="L970" i="3"/>
  <c r="L971" i="3"/>
  <c r="L973" i="3"/>
  <c r="L974" i="3"/>
  <c r="L975" i="3"/>
  <c r="L976" i="3"/>
  <c r="L977" i="3"/>
  <c r="L979" i="3"/>
  <c r="L980" i="3"/>
  <c r="L981" i="3"/>
  <c r="L982" i="3"/>
  <c r="L983" i="3"/>
  <c r="L984" i="3"/>
  <c r="L986" i="3"/>
  <c r="L987" i="3"/>
  <c r="L988" i="3"/>
  <c r="L989" i="3"/>
  <c r="L990" i="3"/>
  <c r="L991" i="3"/>
  <c r="L993" i="3"/>
  <c r="L994" i="3"/>
  <c r="L995" i="3"/>
  <c r="L996" i="3"/>
  <c r="L997" i="3"/>
  <c r="L998" i="3"/>
  <c r="L999" i="3"/>
  <c r="L1000" i="3"/>
  <c r="L1001" i="3"/>
  <c r="L1003" i="3"/>
  <c r="L1004" i="3"/>
  <c r="L1005" i="3"/>
  <c r="L1007" i="3"/>
  <c r="L1009" i="3"/>
  <c r="L1011" i="3"/>
  <c r="L1012" i="3"/>
  <c r="L1013" i="3"/>
  <c r="L1014" i="3"/>
  <c r="L1015" i="3"/>
  <c r="L1016" i="3"/>
  <c r="L1017" i="3"/>
  <c r="L1018" i="3"/>
  <c r="L1021" i="3"/>
  <c r="L1022" i="3"/>
  <c r="L1023" i="3"/>
  <c r="L1024" i="3"/>
  <c r="L1025" i="3"/>
  <c r="L1026" i="3"/>
  <c r="L1027" i="3"/>
  <c r="L1028" i="3"/>
  <c r="L1029" i="3"/>
  <c r="L1032" i="3"/>
  <c r="L1033" i="3"/>
  <c r="L1035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3" i="3"/>
  <c r="L1084" i="3"/>
  <c r="L1085" i="3"/>
  <c r="L1086" i="3"/>
  <c r="L1087" i="3"/>
  <c r="L1088" i="3"/>
  <c r="L1089" i="3"/>
  <c r="L1091" i="3"/>
  <c r="L1092" i="3"/>
  <c r="L1095" i="3"/>
  <c r="L1096" i="3"/>
  <c r="L1097" i="3"/>
  <c r="L1098" i="3"/>
  <c r="L1101" i="3"/>
  <c r="L1102" i="3"/>
  <c r="L1103" i="3"/>
  <c r="L1105" i="3"/>
  <c r="L1106" i="3"/>
  <c r="L1107" i="3"/>
  <c r="L1108" i="3"/>
  <c r="L1109" i="3"/>
  <c r="L1110" i="3"/>
  <c r="L1112" i="3"/>
  <c r="L1113" i="3"/>
  <c r="L1114" i="3"/>
  <c r="L1115" i="3"/>
  <c r="L1116" i="3"/>
  <c r="L1117" i="3"/>
  <c r="L1118" i="3"/>
  <c r="L1119" i="3"/>
  <c r="L1120" i="3"/>
  <c r="L1122" i="3"/>
  <c r="L1125" i="3"/>
  <c r="L1126" i="3"/>
  <c r="L1127" i="3"/>
  <c r="L1128" i="3"/>
  <c r="L1129" i="3"/>
  <c r="L1131" i="3"/>
  <c r="L1132" i="3"/>
  <c r="L1133" i="3"/>
  <c r="L1134" i="3"/>
  <c r="L1135" i="3"/>
  <c r="L1136" i="3"/>
  <c r="L1138" i="3"/>
  <c r="L1140" i="3"/>
  <c r="L1141" i="3"/>
  <c r="L1142" i="3"/>
  <c r="L1143" i="3"/>
  <c r="L1144" i="3"/>
  <c r="L1145" i="3"/>
  <c r="L1147" i="3"/>
  <c r="L1148" i="3"/>
  <c r="L1149" i="3"/>
  <c r="L1151" i="3"/>
  <c r="L1152" i="3"/>
  <c r="L1153" i="3"/>
  <c r="L1154" i="3"/>
  <c r="L1155" i="3"/>
  <c r="L1158" i="3"/>
  <c r="L1160" i="3"/>
  <c r="L1161" i="3"/>
  <c r="L1162" i="3"/>
  <c r="L1163" i="3"/>
  <c r="L1165" i="3"/>
  <c r="L1167" i="3"/>
  <c r="L1168" i="3"/>
  <c r="L1169" i="3"/>
  <c r="L1170" i="3"/>
  <c r="L1172" i="3"/>
  <c r="L1173" i="3"/>
  <c r="L1176" i="3"/>
  <c r="L1177" i="3"/>
  <c r="L1179" i="3"/>
  <c r="L1180" i="3"/>
  <c r="L1182" i="3"/>
  <c r="L1183" i="3"/>
  <c r="L1185" i="3"/>
  <c r="L1187" i="3"/>
  <c r="L1189" i="3"/>
  <c r="L1191" i="3"/>
  <c r="L1192" i="3"/>
  <c r="L1193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61" i="3"/>
  <c r="L1262" i="3"/>
  <c r="L1263" i="3"/>
  <c r="L1264" i="3"/>
  <c r="L1265" i="3"/>
  <c r="L1266" i="3"/>
  <c r="L1267" i="3"/>
  <c r="L1268" i="3"/>
  <c r="L1269" i="3"/>
  <c r="L1270" i="3"/>
  <c r="L1271" i="3"/>
  <c r="L1273" i="3"/>
  <c r="L1274" i="3"/>
  <c r="L1275" i="3"/>
  <c r="L1276" i="3"/>
  <c r="L1278" i="3"/>
  <c r="L19" i="3"/>
  <c r="K20" i="3"/>
  <c r="K21" i="3"/>
  <c r="K22" i="3"/>
  <c r="K23" i="3"/>
  <c r="K24" i="3"/>
  <c r="K26" i="3"/>
  <c r="K27" i="3"/>
  <c r="K28" i="3"/>
  <c r="K30" i="3"/>
  <c r="K31" i="3"/>
  <c r="K36" i="3"/>
  <c r="K38" i="3"/>
  <c r="K41" i="3"/>
  <c r="K42" i="3"/>
  <c r="K43" i="3"/>
  <c r="K44" i="3"/>
  <c r="K46" i="3"/>
  <c r="K47" i="3"/>
  <c r="K49" i="3"/>
  <c r="K50" i="3"/>
  <c r="K53" i="3"/>
  <c r="K57" i="3"/>
  <c r="K58" i="3"/>
  <c r="K60" i="3"/>
  <c r="K64" i="3"/>
  <c r="K66" i="3"/>
  <c r="K68" i="3"/>
  <c r="K71" i="3"/>
  <c r="K73" i="3"/>
  <c r="K75" i="3"/>
  <c r="K76" i="3"/>
  <c r="K77" i="3"/>
  <c r="K78" i="3"/>
  <c r="K79" i="3"/>
  <c r="K82" i="3"/>
  <c r="K88" i="3"/>
  <c r="K96" i="3"/>
  <c r="K100" i="3"/>
  <c r="K105" i="3"/>
  <c r="K106" i="3"/>
  <c r="K107" i="3"/>
  <c r="K108" i="3"/>
  <c r="K165" i="3"/>
  <c r="K173" i="3"/>
  <c r="K177" i="3"/>
  <c r="K181" i="3"/>
  <c r="K184" i="3"/>
  <c r="K186" i="3"/>
  <c r="K189" i="3"/>
  <c r="K190" i="3"/>
  <c r="K191" i="3"/>
  <c r="K192" i="3"/>
  <c r="K195" i="3"/>
  <c r="K196" i="3"/>
  <c r="K197" i="3"/>
  <c r="K199" i="3"/>
  <c r="K200" i="3"/>
  <c r="K201" i="3"/>
  <c r="K202" i="3"/>
  <c r="K203" i="3"/>
  <c r="K204" i="3"/>
  <c r="K205" i="3"/>
  <c r="K206" i="3"/>
  <c r="K209" i="3"/>
  <c r="K210" i="3"/>
  <c r="K211" i="3"/>
  <c r="K212" i="3"/>
  <c r="K213" i="3"/>
  <c r="K214" i="3"/>
  <c r="K215" i="3"/>
  <c r="K216" i="3"/>
  <c r="K217" i="3"/>
  <c r="K218" i="3"/>
  <c r="K220" i="3"/>
  <c r="K221" i="3"/>
  <c r="K222" i="3"/>
  <c r="K223" i="3"/>
  <c r="K224" i="3"/>
  <c r="K225" i="3"/>
  <c r="K226" i="3"/>
  <c r="K228" i="3"/>
  <c r="K229" i="3"/>
  <c r="K230" i="3"/>
  <c r="K231" i="3"/>
  <c r="K232" i="3"/>
  <c r="K233" i="3"/>
  <c r="K234" i="3"/>
  <c r="K236" i="3"/>
  <c r="K238" i="3"/>
  <c r="K240" i="3"/>
  <c r="K242" i="3"/>
  <c r="K244" i="3"/>
  <c r="K246" i="3"/>
  <c r="K247" i="3"/>
  <c r="K248" i="3"/>
  <c r="K249" i="3"/>
  <c r="K251" i="3"/>
  <c r="K252" i="3"/>
  <c r="K253" i="3"/>
  <c r="K255" i="3"/>
  <c r="K257" i="3"/>
  <c r="K258" i="3"/>
  <c r="K259" i="3"/>
  <c r="K260" i="3"/>
  <c r="K261" i="3"/>
  <c r="K262" i="3"/>
  <c r="K263" i="3"/>
  <c r="K265" i="3"/>
  <c r="K266" i="3"/>
  <c r="K268" i="3"/>
  <c r="K269" i="3"/>
  <c r="K270" i="3"/>
  <c r="K271" i="3"/>
  <c r="K272" i="3"/>
  <c r="K274" i="3"/>
  <c r="K275" i="3"/>
  <c r="K276" i="3"/>
  <c r="K277" i="3"/>
  <c r="K279" i="3"/>
  <c r="K280" i="3"/>
  <c r="K281" i="3"/>
  <c r="K282" i="3"/>
  <c r="K283" i="3"/>
  <c r="K284" i="3"/>
  <c r="K285" i="3"/>
  <c r="K286" i="3"/>
  <c r="K287" i="3"/>
  <c r="K289" i="3"/>
  <c r="K290" i="3"/>
  <c r="K291" i="3"/>
  <c r="K294" i="3"/>
  <c r="K295" i="3"/>
  <c r="K296" i="3"/>
  <c r="K297" i="3"/>
  <c r="K298" i="3"/>
  <c r="K299" i="3"/>
  <c r="K300" i="3"/>
  <c r="K301" i="3"/>
  <c r="K302" i="3"/>
  <c r="K303" i="3"/>
  <c r="K305" i="3"/>
  <c r="K306" i="3"/>
  <c r="K307" i="3"/>
  <c r="K308" i="3"/>
  <c r="K309" i="3"/>
  <c r="K310" i="3"/>
  <c r="K311" i="3"/>
  <c r="K312" i="3"/>
  <c r="K314" i="3"/>
  <c r="K315" i="3"/>
  <c r="K317" i="3"/>
  <c r="K318" i="3"/>
  <c r="K321" i="3"/>
  <c r="K323" i="3"/>
  <c r="K325" i="3"/>
  <c r="K326" i="3"/>
  <c r="K327" i="3"/>
  <c r="K328" i="3"/>
  <c r="K329" i="3"/>
  <c r="K332" i="3"/>
  <c r="K333" i="3"/>
  <c r="K334" i="3"/>
  <c r="K336" i="3"/>
  <c r="K337" i="3"/>
  <c r="K338" i="3"/>
  <c r="K339" i="3"/>
  <c r="K340" i="3"/>
  <c r="K341" i="3"/>
  <c r="K342" i="3"/>
  <c r="K344" i="3"/>
  <c r="K345" i="3"/>
  <c r="K346" i="3"/>
  <c r="K347" i="3"/>
  <c r="K348" i="3"/>
  <c r="K349" i="3"/>
  <c r="K350" i="3"/>
  <c r="K351" i="3"/>
  <c r="K352" i="3"/>
  <c r="K355" i="3"/>
  <c r="K356" i="3"/>
  <c r="K357" i="3"/>
  <c r="K358" i="3"/>
  <c r="K359" i="3"/>
  <c r="K361" i="3"/>
  <c r="K362" i="3"/>
  <c r="K363" i="3"/>
  <c r="K364" i="3"/>
  <c r="K365" i="3"/>
  <c r="K367" i="3"/>
  <c r="K369" i="3"/>
  <c r="K371" i="3"/>
  <c r="K372" i="3"/>
  <c r="K374" i="3"/>
  <c r="K375" i="3"/>
  <c r="K377" i="3"/>
  <c r="K380" i="3"/>
  <c r="K381" i="3"/>
  <c r="K383" i="3"/>
  <c r="K384" i="3"/>
  <c r="K385" i="3"/>
  <c r="K386" i="3"/>
  <c r="K388" i="3"/>
  <c r="K390" i="3"/>
  <c r="K391" i="3"/>
  <c r="K392" i="3"/>
  <c r="K393" i="3"/>
  <c r="K395" i="3"/>
  <c r="K396" i="3"/>
  <c r="K398" i="3"/>
  <c r="K399" i="3"/>
  <c r="K400" i="3"/>
  <c r="K401" i="3"/>
  <c r="K402" i="3"/>
  <c r="K405" i="3"/>
  <c r="K406" i="3"/>
  <c r="K408" i="3"/>
  <c r="K409" i="3"/>
  <c r="K411" i="3"/>
  <c r="K412" i="3"/>
  <c r="K414" i="3"/>
  <c r="K416" i="3"/>
  <c r="K418" i="3"/>
  <c r="K420" i="3"/>
  <c r="K421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4" i="3"/>
  <c r="K475" i="3"/>
  <c r="K478" i="3"/>
  <c r="K480" i="3"/>
  <c r="K482" i="3"/>
  <c r="K483" i="3"/>
  <c r="K486" i="3"/>
  <c r="K487" i="3"/>
  <c r="K488" i="3"/>
  <c r="K489" i="3"/>
  <c r="K490" i="3"/>
  <c r="K491" i="3"/>
  <c r="K492" i="3"/>
  <c r="K493" i="3"/>
  <c r="K494" i="3"/>
  <c r="K495" i="3"/>
  <c r="K496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6" i="3"/>
  <c r="K527" i="3"/>
  <c r="K529" i="3"/>
  <c r="K531" i="3"/>
  <c r="K532" i="3"/>
  <c r="K533" i="3"/>
  <c r="K534" i="3"/>
  <c r="K536" i="3"/>
  <c r="K539" i="3"/>
  <c r="K541" i="3"/>
  <c r="K542" i="3"/>
  <c r="K543" i="3"/>
  <c r="K544" i="3"/>
  <c r="K546" i="3"/>
  <c r="K547" i="3"/>
  <c r="K548" i="3"/>
  <c r="K549" i="3"/>
  <c r="K550" i="3"/>
  <c r="K551" i="3"/>
  <c r="K552" i="3"/>
  <c r="K554" i="3"/>
  <c r="K555" i="3"/>
  <c r="K557" i="3"/>
  <c r="K558" i="3"/>
  <c r="K559" i="3"/>
  <c r="K560" i="3"/>
  <c r="K561" i="3"/>
  <c r="K563" i="3"/>
  <c r="K564" i="3"/>
  <c r="K566" i="3"/>
  <c r="K567" i="3"/>
  <c r="K568" i="3"/>
  <c r="K569" i="3"/>
  <c r="K570" i="3"/>
  <c r="K571" i="3"/>
  <c r="K572" i="3"/>
  <c r="K574" i="3"/>
  <c r="K575" i="3"/>
  <c r="K578" i="3"/>
  <c r="K579" i="3"/>
  <c r="K581" i="3"/>
  <c r="K582" i="3"/>
  <c r="K584" i="3"/>
  <c r="K586" i="3"/>
  <c r="K588" i="3"/>
  <c r="K590" i="3"/>
  <c r="K591" i="3"/>
  <c r="K592" i="3"/>
  <c r="K595" i="3"/>
  <c r="K596" i="3"/>
  <c r="K597" i="3"/>
  <c r="K598" i="3"/>
  <c r="K599" i="3"/>
  <c r="K600" i="3"/>
  <c r="K601" i="3"/>
  <c r="K602" i="3"/>
  <c r="K603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7" i="3"/>
  <c r="K638" i="3"/>
  <c r="K641" i="3"/>
  <c r="K643" i="3"/>
  <c r="K645" i="3"/>
  <c r="K646" i="3"/>
  <c r="K649" i="3"/>
  <c r="K650" i="3"/>
  <c r="K651" i="3"/>
  <c r="K652" i="3"/>
  <c r="K653" i="3"/>
  <c r="K654" i="3"/>
  <c r="K655" i="3"/>
  <c r="K656" i="3"/>
  <c r="K657" i="3"/>
  <c r="K658" i="3"/>
  <c r="K659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6" i="3"/>
  <c r="K677" i="3"/>
  <c r="K678" i="3"/>
  <c r="K679" i="3"/>
  <c r="K680" i="3"/>
  <c r="K681" i="3"/>
  <c r="K682" i="3"/>
  <c r="K684" i="3"/>
  <c r="K685" i="3"/>
  <c r="K686" i="3"/>
  <c r="K687" i="3"/>
  <c r="K688" i="3"/>
  <c r="K689" i="3"/>
  <c r="K690" i="3"/>
  <c r="K691" i="3"/>
  <c r="K692" i="3"/>
  <c r="K694" i="3"/>
  <c r="K696" i="3"/>
  <c r="K697" i="3"/>
  <c r="K698" i="3"/>
  <c r="K699" i="3"/>
  <c r="K701" i="3"/>
  <c r="K704" i="3"/>
  <c r="K706" i="3"/>
  <c r="K707" i="3"/>
  <c r="K708" i="3"/>
  <c r="K709" i="3"/>
  <c r="K711" i="3"/>
  <c r="K712" i="3"/>
  <c r="K713" i="3"/>
  <c r="K714" i="3"/>
  <c r="K715" i="3"/>
  <c r="K716" i="3"/>
  <c r="K717" i="3"/>
  <c r="K718" i="3"/>
  <c r="K719" i="3"/>
  <c r="K720" i="3"/>
  <c r="K721" i="3"/>
  <c r="K723" i="3"/>
  <c r="K724" i="3"/>
  <c r="K726" i="3"/>
  <c r="K727" i="3"/>
  <c r="K728" i="3"/>
  <c r="K729" i="3"/>
  <c r="K730" i="3"/>
  <c r="K732" i="3"/>
  <c r="K733" i="3"/>
  <c r="K735" i="3"/>
  <c r="K736" i="3"/>
  <c r="K737" i="3"/>
  <c r="K738" i="3"/>
  <c r="K739" i="3"/>
  <c r="K740" i="3"/>
  <c r="K741" i="3"/>
  <c r="K744" i="3"/>
  <c r="K745" i="3"/>
  <c r="K747" i="3"/>
  <c r="K748" i="3"/>
  <c r="K750" i="3"/>
  <c r="K752" i="3"/>
  <c r="K754" i="3"/>
  <c r="K756" i="3"/>
  <c r="K757" i="3"/>
  <c r="K758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20" i="3"/>
  <c r="K821" i="3"/>
  <c r="K823" i="3"/>
  <c r="K824" i="3"/>
  <c r="K825" i="3"/>
  <c r="K826" i="3"/>
  <c r="K827" i="3"/>
  <c r="K828" i="3"/>
  <c r="K830" i="3"/>
  <c r="K831" i="3"/>
  <c r="K832" i="3"/>
  <c r="K833" i="3"/>
  <c r="K834" i="3"/>
  <c r="K838" i="3"/>
  <c r="K840" i="3"/>
  <c r="K841" i="3"/>
  <c r="K842" i="3"/>
  <c r="K844" i="3"/>
  <c r="K847" i="3"/>
  <c r="K848" i="3"/>
  <c r="K850" i="3"/>
  <c r="K851" i="3"/>
  <c r="K853" i="3"/>
  <c r="K855" i="3"/>
  <c r="K858" i="3"/>
  <c r="K859" i="3"/>
  <c r="K861" i="3"/>
  <c r="K863" i="3"/>
  <c r="K866" i="3"/>
  <c r="K868" i="3"/>
  <c r="K869" i="3"/>
  <c r="K870" i="3"/>
  <c r="K871" i="3"/>
  <c r="K873" i="3"/>
  <c r="K874" i="3"/>
  <c r="K875" i="3"/>
  <c r="K876" i="3"/>
  <c r="K877" i="3"/>
  <c r="K879" i="3"/>
  <c r="K880" i="3"/>
  <c r="K881" i="3"/>
  <c r="K882" i="3"/>
  <c r="K883" i="3"/>
  <c r="K884" i="3"/>
  <c r="K885" i="3"/>
  <c r="K886" i="3"/>
  <c r="K887" i="3"/>
  <c r="K888" i="3"/>
  <c r="K889" i="3"/>
  <c r="K891" i="3"/>
  <c r="K892" i="3"/>
  <c r="K894" i="3"/>
  <c r="K895" i="3"/>
  <c r="K897" i="3"/>
  <c r="K898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8" i="3"/>
  <c r="K919" i="3"/>
  <c r="K920" i="3"/>
  <c r="K922" i="3"/>
  <c r="K923" i="3"/>
  <c r="K924" i="3"/>
  <c r="K925" i="3"/>
  <c r="K926" i="3"/>
  <c r="K927" i="3"/>
  <c r="K928" i="3"/>
  <c r="K929" i="3"/>
  <c r="K930" i="3"/>
  <c r="K932" i="3"/>
  <c r="K933" i="3"/>
  <c r="K934" i="3"/>
  <c r="K935" i="3"/>
  <c r="K936" i="3"/>
  <c r="K937" i="3"/>
  <c r="K938" i="3"/>
  <c r="K939" i="3"/>
  <c r="K941" i="3"/>
  <c r="K942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5" i="3"/>
  <c r="K966" i="3"/>
  <c r="K967" i="3"/>
  <c r="K969" i="3"/>
  <c r="K970" i="3"/>
  <c r="K971" i="3"/>
  <c r="K973" i="3"/>
  <c r="K974" i="3"/>
  <c r="K975" i="3"/>
  <c r="K976" i="3"/>
  <c r="K977" i="3"/>
  <c r="K979" i="3"/>
  <c r="K980" i="3"/>
  <c r="K981" i="3"/>
  <c r="K982" i="3"/>
  <c r="K983" i="3"/>
  <c r="K984" i="3"/>
  <c r="K986" i="3"/>
  <c r="K987" i="3"/>
  <c r="K988" i="3"/>
  <c r="K989" i="3"/>
  <c r="K990" i="3"/>
  <c r="K991" i="3"/>
  <c r="K993" i="3"/>
  <c r="K994" i="3"/>
  <c r="K995" i="3"/>
  <c r="K996" i="3"/>
  <c r="K997" i="3"/>
  <c r="K998" i="3"/>
  <c r="K999" i="3"/>
  <c r="K1000" i="3"/>
  <c r="K1001" i="3"/>
  <c r="K1003" i="3"/>
  <c r="K1004" i="3"/>
  <c r="K1005" i="3"/>
  <c r="K1007" i="3"/>
  <c r="K1009" i="3"/>
  <c r="K1011" i="3"/>
  <c r="K1012" i="3"/>
  <c r="K1013" i="3"/>
  <c r="K1014" i="3"/>
  <c r="K1015" i="3"/>
  <c r="K1016" i="3"/>
  <c r="K1017" i="3"/>
  <c r="K1018" i="3"/>
  <c r="K1021" i="3"/>
  <c r="K1022" i="3"/>
  <c r="K1023" i="3"/>
  <c r="K1024" i="3"/>
  <c r="K1025" i="3"/>
  <c r="K1026" i="3"/>
  <c r="K1027" i="3"/>
  <c r="K1028" i="3"/>
  <c r="K1029" i="3"/>
  <c r="K1032" i="3"/>
  <c r="K1033" i="3"/>
  <c r="K1035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3" i="3"/>
  <c r="K1084" i="3"/>
  <c r="K1085" i="3"/>
  <c r="K1086" i="3"/>
  <c r="K1087" i="3"/>
  <c r="K1088" i="3"/>
  <c r="K1089" i="3"/>
  <c r="K1091" i="3"/>
  <c r="K1092" i="3"/>
  <c r="K1095" i="3"/>
  <c r="K1096" i="3"/>
  <c r="K1097" i="3"/>
  <c r="K1098" i="3"/>
  <c r="K1101" i="3"/>
  <c r="K1102" i="3"/>
  <c r="K1103" i="3"/>
  <c r="K1105" i="3"/>
  <c r="K1106" i="3"/>
  <c r="K1107" i="3"/>
  <c r="K1108" i="3"/>
  <c r="K1109" i="3"/>
  <c r="K1110" i="3"/>
  <c r="K1112" i="3"/>
  <c r="K1113" i="3"/>
  <c r="K1114" i="3"/>
  <c r="K1115" i="3"/>
  <c r="K1116" i="3"/>
  <c r="K1117" i="3"/>
  <c r="K1118" i="3"/>
  <c r="K1119" i="3"/>
  <c r="K1120" i="3"/>
  <c r="K1122" i="3"/>
  <c r="K1125" i="3"/>
  <c r="K1126" i="3"/>
  <c r="K1127" i="3"/>
  <c r="K1128" i="3"/>
  <c r="K1129" i="3"/>
  <c r="K1131" i="3"/>
  <c r="K1132" i="3"/>
  <c r="K1133" i="3"/>
  <c r="K1134" i="3"/>
  <c r="K1135" i="3"/>
  <c r="K1136" i="3"/>
  <c r="K1138" i="3"/>
  <c r="K1140" i="3"/>
  <c r="K1141" i="3"/>
  <c r="K1142" i="3"/>
  <c r="K1143" i="3"/>
  <c r="K1144" i="3"/>
  <c r="K1145" i="3"/>
  <c r="K1147" i="3"/>
  <c r="K1148" i="3"/>
  <c r="K1149" i="3"/>
  <c r="K1151" i="3"/>
  <c r="K1152" i="3"/>
  <c r="K1153" i="3"/>
  <c r="K1154" i="3"/>
  <c r="K1155" i="3"/>
  <c r="K1158" i="3"/>
  <c r="K1160" i="3"/>
  <c r="K1161" i="3"/>
  <c r="K1162" i="3"/>
  <c r="K1163" i="3"/>
  <c r="K1165" i="3"/>
  <c r="K1167" i="3"/>
  <c r="K1168" i="3"/>
  <c r="K1169" i="3"/>
  <c r="K1170" i="3"/>
  <c r="K1172" i="3"/>
  <c r="K1173" i="3"/>
  <c r="K1176" i="3"/>
  <c r="K1177" i="3"/>
  <c r="K1179" i="3"/>
  <c r="K1180" i="3"/>
  <c r="K1182" i="3"/>
  <c r="K1183" i="3"/>
  <c r="K1185" i="3"/>
  <c r="K1187" i="3"/>
  <c r="K1189" i="3"/>
  <c r="K1191" i="3"/>
  <c r="K1192" i="3"/>
  <c r="K1193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61" i="3"/>
  <c r="K1262" i="3"/>
  <c r="K1263" i="3"/>
  <c r="K1264" i="3"/>
  <c r="K1265" i="3"/>
  <c r="K1266" i="3"/>
  <c r="K1267" i="3"/>
  <c r="K1268" i="3"/>
  <c r="K1269" i="3"/>
  <c r="K1270" i="3"/>
  <c r="K1271" i="3"/>
  <c r="K1273" i="3"/>
  <c r="K1274" i="3"/>
  <c r="K1275" i="3"/>
  <c r="K1276" i="3"/>
  <c r="K1277" i="3"/>
  <c r="K1278" i="3"/>
  <c r="K19" i="3"/>
  <c r="F17" i="1"/>
  <c r="F18" i="1"/>
  <c r="F16" i="1"/>
  <c r="M167" i="3" l="1"/>
  <c r="K104" i="3"/>
  <c r="M179" i="3"/>
  <c r="M178" i="3" s="1"/>
  <c r="K92" i="3"/>
  <c r="M18" i="3"/>
  <c r="C17" i="4" s="1"/>
  <c r="D18" i="4" s="1"/>
  <c r="M175" i="3"/>
  <c r="M174" i="3" s="1"/>
  <c r="M168" i="3"/>
  <c r="L101" i="3"/>
  <c r="M92" i="3"/>
  <c r="L91" i="3"/>
  <c r="K91" i="3"/>
  <c r="M1272" i="3"/>
  <c r="M1260" i="3"/>
  <c r="M1256" i="3"/>
  <c r="M1234" i="3"/>
  <c r="M1214" i="3"/>
  <c r="M1195" i="3"/>
  <c r="M1190" i="3"/>
  <c r="M1181" i="3"/>
  <c r="M1178" i="3"/>
  <c r="M1175" i="3"/>
  <c r="M1171" i="3"/>
  <c r="M1166" i="3"/>
  <c r="M1159" i="3"/>
  <c r="M1150" i="3"/>
  <c r="M1146" i="3"/>
  <c r="M1139" i="3"/>
  <c r="M1130" i="3"/>
  <c r="M1124" i="3"/>
  <c r="M1111" i="3"/>
  <c r="M1104" i="3"/>
  <c r="M1100" i="3"/>
  <c r="M1094" i="3"/>
  <c r="M1090" i="3"/>
  <c r="C30" i="2" s="1"/>
  <c r="D30" i="2" s="1"/>
  <c r="M1082" i="3"/>
  <c r="C63" i="4" s="1"/>
  <c r="M64" i="4" s="1"/>
  <c r="M1066" i="3"/>
  <c r="C69" i="4" s="1"/>
  <c r="K70" i="4" s="1"/>
  <c r="M1051" i="3"/>
  <c r="M1036" i="3"/>
  <c r="M1031" i="3"/>
  <c r="M1020" i="3"/>
  <c r="M1010" i="3"/>
  <c r="M1002" i="3"/>
  <c r="M992" i="3"/>
  <c r="M985" i="3"/>
  <c r="M978" i="3"/>
  <c r="M972" i="3"/>
  <c r="M968" i="3"/>
  <c r="M964" i="3"/>
  <c r="M943" i="3"/>
  <c r="M940" i="3"/>
  <c r="M931" i="3" s="1"/>
  <c r="M921" i="3"/>
  <c r="M917" i="3"/>
  <c r="M900" i="3"/>
  <c r="M896" i="3"/>
  <c r="M893" i="3"/>
  <c r="M890" i="3"/>
  <c r="M872" i="3"/>
  <c r="M867" i="3"/>
  <c r="M857" i="3"/>
  <c r="M856" i="3" s="1"/>
  <c r="M849" i="3"/>
  <c r="M846" i="3"/>
  <c r="M839" i="3"/>
  <c r="M836" i="3" s="1"/>
  <c r="M829" i="3"/>
  <c r="M822" i="3" s="1"/>
  <c r="M819" i="3"/>
  <c r="M799" i="3"/>
  <c r="M781" i="3"/>
  <c r="M760" i="3"/>
  <c r="M755" i="3"/>
  <c r="M746" i="3"/>
  <c r="M743" i="3"/>
  <c r="M734" i="3"/>
  <c r="M731" i="3"/>
  <c r="M725" i="3"/>
  <c r="M722" i="3"/>
  <c r="M710" i="3"/>
  <c r="M705" i="3"/>
  <c r="M695" i="3"/>
  <c r="M683" i="3"/>
  <c r="M675" i="3"/>
  <c r="M661" i="3"/>
  <c r="M648" i="3"/>
  <c r="M647" i="3" s="1"/>
  <c r="M644" i="3"/>
  <c r="M640" i="3"/>
  <c r="M636" i="3"/>
  <c r="M621" i="3"/>
  <c r="M604" i="3"/>
  <c r="M594" i="3"/>
  <c r="M589" i="3"/>
  <c r="M580" i="3"/>
  <c r="M577" i="3"/>
  <c r="M573" i="3"/>
  <c r="M565" i="3"/>
  <c r="M562" i="3"/>
  <c r="M556" i="3"/>
  <c r="M553" i="3"/>
  <c r="M545" i="3"/>
  <c r="M540" i="3"/>
  <c r="M530" i="3"/>
  <c r="M519" i="3"/>
  <c r="M511" i="3"/>
  <c r="M498" i="3"/>
  <c r="M485" i="3"/>
  <c r="M484" i="3" s="1"/>
  <c r="M481" i="3"/>
  <c r="M477" i="3"/>
  <c r="M473" i="3"/>
  <c r="M457" i="3"/>
  <c r="M442" i="3"/>
  <c r="M423" i="3"/>
  <c r="M419" i="3"/>
  <c r="M410" i="3"/>
  <c r="M407" i="3"/>
  <c r="M404" i="3"/>
  <c r="M397" i="3"/>
  <c r="M394" i="3"/>
  <c r="M389" i="3"/>
  <c r="M382" i="3"/>
  <c r="M378" i="3"/>
  <c r="M373" i="3"/>
  <c r="M370" i="3"/>
  <c r="M360" i="3"/>
  <c r="M354" i="3"/>
  <c r="M343" i="3"/>
  <c r="M335" i="3"/>
  <c r="M331" i="3"/>
  <c r="M324" i="3"/>
  <c r="M316" i="3"/>
  <c r="M313" i="3"/>
  <c r="M304" i="3"/>
  <c r="M293" i="3"/>
  <c r="M288" i="3"/>
  <c r="C71" i="4" s="1"/>
  <c r="M72" i="4" s="1"/>
  <c r="M278" i="3"/>
  <c r="M273" i="3"/>
  <c r="M267" i="3"/>
  <c r="M264" i="3"/>
  <c r="M256" i="3"/>
  <c r="M250" i="3"/>
  <c r="M245" i="3"/>
  <c r="M227" i="3"/>
  <c r="M219" i="3"/>
  <c r="M208" i="3"/>
  <c r="M198" i="3"/>
  <c r="M194" i="3"/>
  <c r="M188" i="3"/>
  <c r="M187" i="3" s="1"/>
  <c r="M169" i="3"/>
  <c r="M166" i="3"/>
  <c r="M163" i="3"/>
  <c r="C21" i="4"/>
  <c r="D22" i="4" s="1"/>
  <c r="M74" i="3"/>
  <c r="M69" i="3" s="1"/>
  <c r="M62" i="3"/>
  <c r="M56" i="3"/>
  <c r="M55" i="3" s="1"/>
  <c r="M54" i="3" s="1"/>
  <c r="M48" i="3"/>
  <c r="M45" i="3"/>
  <c r="M40" i="3"/>
  <c r="M34" i="3"/>
  <c r="M29" i="3"/>
  <c r="M25" i="3"/>
  <c r="M17" i="3" s="1"/>
  <c r="C16" i="2" s="1"/>
  <c r="D16" i="2" s="1"/>
  <c r="M878" i="3"/>
  <c r="C53" i="4" s="1"/>
  <c r="K99" i="3"/>
  <c r="K95" i="3"/>
  <c r="K87" i="3"/>
  <c r="M99" i="3"/>
  <c r="M95" i="3"/>
  <c r="M91" i="3"/>
  <c r="M90" i="3" s="1"/>
  <c r="M87" i="3"/>
  <c r="K98" i="3"/>
  <c r="K86" i="3"/>
  <c r="M98" i="3"/>
  <c r="M86" i="3"/>
  <c r="M84" i="3" s="1"/>
  <c r="M83" i="3" s="1"/>
  <c r="K101" i="3"/>
  <c r="K97" i="3"/>
  <c r="K93" i="3"/>
  <c r="K85" i="3"/>
  <c r="K168" i="3"/>
  <c r="K164" i="3"/>
  <c r="L106" i="3"/>
  <c r="L108" i="3"/>
  <c r="M108" i="3"/>
  <c r="M107" i="3"/>
  <c r="L104" i="3"/>
  <c r="M845" i="3" l="1"/>
  <c r="M207" i="3"/>
  <c r="M403" i="3"/>
  <c r="M422" i="3"/>
  <c r="M660" i="3"/>
  <c r="M639" i="3" s="1"/>
  <c r="C23" i="2" s="1"/>
  <c r="D23" i="2" s="1"/>
  <c r="M576" i="3"/>
  <c r="M742" i="3"/>
  <c r="M292" i="3"/>
  <c r="M353" i="3"/>
  <c r="M497" i="3"/>
  <c r="C25" i="4"/>
  <c r="D26" i="4" s="1"/>
  <c r="M593" i="3"/>
  <c r="M759" i="3"/>
  <c r="M1259" i="3"/>
  <c r="C32" i="2" s="1"/>
  <c r="D32" i="2" s="1"/>
  <c r="M1194" i="3"/>
  <c r="M1174" i="3"/>
  <c r="M1123" i="3"/>
  <c r="M1099" i="3"/>
  <c r="L70" i="4"/>
  <c r="M1030" i="3"/>
  <c r="C67" i="4" s="1"/>
  <c r="L68" i="4" s="1"/>
  <c r="M963" i="3"/>
  <c r="C28" i="2" s="1"/>
  <c r="D28" i="2" s="1"/>
  <c r="M835" i="3"/>
  <c r="C55" i="4" s="1"/>
  <c r="M330" i="3"/>
  <c r="M193" i="3"/>
  <c r="M182" i="3" s="1"/>
  <c r="C20" i="2" s="1"/>
  <c r="D20" i="2" s="1"/>
  <c r="M162" i="3"/>
  <c r="M61" i="3"/>
  <c r="M39" i="3"/>
  <c r="M33" i="3" s="1"/>
  <c r="M94" i="3"/>
  <c r="M89" i="3" s="1"/>
  <c r="C17" i="2"/>
  <c r="D17" i="2" s="1"/>
  <c r="C23" i="4"/>
  <c r="C24" i="2"/>
  <c r="D24" i="2" s="1"/>
  <c r="C57" i="4"/>
  <c r="C19" i="4"/>
  <c r="M899" i="3"/>
  <c r="C65" i="4"/>
  <c r="M66" i="4" s="1"/>
  <c r="M864" i="3"/>
  <c r="C26" i="2" s="1"/>
  <c r="D26" i="2" s="1"/>
  <c r="E54" i="4"/>
  <c r="D54" i="4"/>
  <c r="L110" i="3"/>
  <c r="K110" i="3"/>
  <c r="M110" i="3"/>
  <c r="K109" i="3"/>
  <c r="L109" i="3"/>
  <c r="M109" i="3"/>
  <c r="C51" i="4" l="1"/>
  <c r="M52" i="4" s="1"/>
  <c r="M319" i="3"/>
  <c r="C21" i="2" s="1"/>
  <c r="D21" i="2" s="1"/>
  <c r="M476" i="3"/>
  <c r="C22" i="2" s="1"/>
  <c r="D22" i="2" s="1"/>
  <c r="M1093" i="3"/>
  <c r="C31" i="2" s="1"/>
  <c r="D31" i="2" s="1"/>
  <c r="M1019" i="3"/>
  <c r="C29" i="2" s="1"/>
  <c r="D29" i="2" s="1"/>
  <c r="C61" i="4"/>
  <c r="M62" i="4" s="1"/>
  <c r="C25" i="2"/>
  <c r="D25" i="2" s="1"/>
  <c r="M32" i="3"/>
  <c r="C18" i="2" s="1"/>
  <c r="D18" i="2" s="1"/>
  <c r="C27" i="2"/>
  <c r="D27" i="2" s="1"/>
  <c r="C59" i="4"/>
  <c r="D20" i="4"/>
  <c r="E20" i="4"/>
  <c r="K56" i="4"/>
  <c r="L56" i="4"/>
  <c r="L58" i="4"/>
  <c r="M58" i="4"/>
  <c r="G24" i="4"/>
  <c r="I24" i="4"/>
  <c r="F24" i="4"/>
  <c r="M24" i="4"/>
  <c r="L24" i="4"/>
  <c r="D24" i="4"/>
  <c r="H24" i="4"/>
  <c r="J24" i="4"/>
  <c r="E24" i="4"/>
  <c r="K24" i="4"/>
  <c r="C27" i="4"/>
  <c r="L112" i="3"/>
  <c r="M112" i="3"/>
  <c r="K112" i="3"/>
  <c r="M111" i="3"/>
  <c r="L111" i="3"/>
  <c r="K111" i="3"/>
  <c r="K62" i="4" l="1"/>
  <c r="L62" i="4"/>
  <c r="J62" i="4"/>
  <c r="M103" i="3"/>
  <c r="E28" i="4"/>
  <c r="E75" i="4" s="1"/>
  <c r="D28" i="4"/>
  <c r="D75" i="4" s="1"/>
  <c r="M60" i="4"/>
  <c r="M75" i="4" s="1"/>
  <c r="L60" i="4"/>
  <c r="K60" i="4"/>
  <c r="J60" i="4"/>
  <c r="L114" i="3"/>
  <c r="M114" i="3"/>
  <c r="K114" i="3"/>
  <c r="D77" i="4" l="1"/>
  <c r="E77" i="4" s="1"/>
  <c r="L116" i="3"/>
  <c r="M116" i="3"/>
  <c r="K116" i="3"/>
  <c r="M115" i="3"/>
  <c r="K115" i="3"/>
  <c r="L115" i="3"/>
  <c r="K117" i="3" l="1"/>
  <c r="M117" i="3"/>
  <c r="L117" i="3"/>
  <c r="M118" i="3"/>
  <c r="L118" i="3"/>
  <c r="K118" i="3"/>
  <c r="M113" i="3" l="1"/>
  <c r="L120" i="3"/>
  <c r="M120" i="3"/>
  <c r="K120" i="3"/>
  <c r="K121" i="3" l="1"/>
  <c r="M121" i="3"/>
  <c r="L121" i="3"/>
  <c r="L122" i="3"/>
  <c r="K122" i="3"/>
  <c r="M122" i="3"/>
  <c r="L124" i="3" l="1"/>
  <c r="M124" i="3"/>
  <c r="K124" i="3"/>
  <c r="M123" i="3"/>
  <c r="L123" i="3"/>
  <c r="K123" i="3"/>
  <c r="K125" i="3" l="1"/>
  <c r="M125" i="3"/>
  <c r="L125" i="3"/>
  <c r="K126" i="3"/>
  <c r="M126" i="3"/>
  <c r="L126" i="3"/>
  <c r="M119" i="3" l="1"/>
  <c r="L128" i="3"/>
  <c r="M128" i="3"/>
  <c r="K128" i="3"/>
  <c r="M127" i="3" l="1"/>
  <c r="L130" i="3"/>
  <c r="M130" i="3"/>
  <c r="K130" i="3"/>
  <c r="M129" i="3" l="1"/>
  <c r="L132" i="3"/>
  <c r="M132" i="3"/>
  <c r="K132" i="3"/>
  <c r="M102" i="3" l="1"/>
  <c r="K133" i="3"/>
  <c r="M133" i="3"/>
  <c r="L133" i="3"/>
  <c r="M131" i="3" l="1"/>
  <c r="C29" i="4"/>
  <c r="M135" i="3"/>
  <c r="L135" i="3"/>
  <c r="K135" i="3"/>
  <c r="M134" i="3" l="1"/>
  <c r="G30" i="4"/>
  <c r="G75" i="4" s="1"/>
  <c r="F30" i="4"/>
  <c r="C31" i="4"/>
  <c r="K137" i="3"/>
  <c r="M137" i="3"/>
  <c r="L137" i="3"/>
  <c r="M136" i="3" l="1"/>
  <c r="I32" i="4"/>
  <c r="H32" i="4"/>
  <c r="C33" i="4"/>
  <c r="L140" i="3"/>
  <c r="M140" i="3"/>
  <c r="K140" i="3"/>
  <c r="M139" i="3"/>
  <c r="L139" i="3"/>
  <c r="K139" i="3"/>
  <c r="F34" i="4" l="1"/>
  <c r="F75" i="4" s="1"/>
  <c r="C47" i="4"/>
  <c r="K141" i="3"/>
  <c r="M141" i="3"/>
  <c r="L141" i="3"/>
  <c r="M138" i="3" l="1"/>
  <c r="I48" i="4"/>
  <c r="H48" i="4"/>
  <c r="H75" i="4" s="1"/>
  <c r="F77" i="4"/>
  <c r="G77" i="4" s="1"/>
  <c r="L144" i="3"/>
  <c r="M144" i="3"/>
  <c r="K144" i="3"/>
  <c r="M143" i="3"/>
  <c r="L143" i="3"/>
  <c r="K143" i="3"/>
  <c r="H77" i="4" l="1"/>
  <c r="C49" i="4"/>
  <c r="J50" i="4" s="1"/>
  <c r="K145" i="3"/>
  <c r="L145" i="3"/>
  <c r="M145" i="3"/>
  <c r="M142" i="3" l="1"/>
  <c r="M147" i="3"/>
  <c r="K147" i="3"/>
  <c r="L147" i="3"/>
  <c r="M146" i="3" l="1"/>
  <c r="C39" i="4"/>
  <c r="K149" i="3"/>
  <c r="M149" i="3"/>
  <c r="L149" i="3"/>
  <c r="M150" i="3"/>
  <c r="L150" i="3"/>
  <c r="K150" i="3"/>
  <c r="M148" i="3" l="1"/>
  <c r="K40" i="4"/>
  <c r="L40" i="4"/>
  <c r="C41" i="4"/>
  <c r="L42" i="4" s="1"/>
  <c r="L152" i="3"/>
  <c r="M152" i="3"/>
  <c r="K152" i="3"/>
  <c r="C35" i="4" l="1"/>
  <c r="K153" i="3"/>
  <c r="M153" i="3"/>
  <c r="L153" i="3"/>
  <c r="M151" i="3" l="1"/>
  <c r="J36" i="4"/>
  <c r="I36" i="4"/>
  <c r="I75" i="4" s="1"/>
  <c r="L156" i="3"/>
  <c r="M156" i="3"/>
  <c r="K156" i="3"/>
  <c r="M155" i="3"/>
  <c r="L155" i="3"/>
  <c r="K155" i="3"/>
  <c r="I77" i="4" l="1"/>
  <c r="C45" i="4"/>
  <c r="L46" i="4" s="1"/>
  <c r="K157" i="3"/>
  <c r="M157" i="3"/>
  <c r="L157" i="3"/>
  <c r="K158" i="3"/>
  <c r="M158" i="3"/>
  <c r="L158" i="3"/>
  <c r="M159" i="3" l="1"/>
  <c r="L159" i="3"/>
  <c r="K159" i="3"/>
  <c r="M154" i="3" l="1"/>
  <c r="K161" i="3"/>
  <c r="K1279" i="3" s="1"/>
  <c r="L161" i="3"/>
  <c r="L1279" i="3" s="1"/>
  <c r="M161" i="3"/>
  <c r="M160" i="3" l="1"/>
  <c r="C37" i="4"/>
  <c r="M80" i="3"/>
  <c r="C19" i="2" l="1"/>
  <c r="M1279" i="3"/>
  <c r="N80" i="3" s="1"/>
  <c r="K38" i="4"/>
  <c r="K75" i="4" s="1"/>
  <c r="J38" i="4"/>
  <c r="J75" i="4" s="1"/>
  <c r="C43" i="4"/>
  <c r="N160" i="3" l="1"/>
  <c r="L44" i="4"/>
  <c r="L75" i="4" s="1"/>
  <c r="C16" i="4"/>
  <c r="J74" i="4" s="1"/>
  <c r="J77" i="4"/>
  <c r="K77" i="4" s="1"/>
  <c r="N400" i="3"/>
  <c r="N462" i="3"/>
  <c r="N726" i="3"/>
  <c r="N644" i="3"/>
  <c r="N1148" i="3"/>
  <c r="N382" i="3"/>
  <c r="N783" i="3"/>
  <c r="N1043" i="3"/>
  <c r="N1223" i="3"/>
  <c r="N1267" i="3"/>
  <c r="N1260" i="3"/>
  <c r="N813" i="3"/>
  <c r="N322" i="3"/>
  <c r="N1041" i="3"/>
  <c r="N1201" i="3"/>
  <c r="N334" i="3"/>
  <c r="N605" i="3"/>
  <c r="N812" i="3"/>
  <c r="N865" i="3"/>
  <c r="N1069" i="3"/>
  <c r="N1101" i="3"/>
  <c r="N1181" i="3"/>
  <c r="N1277" i="3"/>
  <c r="N89" i="3"/>
  <c r="N359" i="3"/>
  <c r="N512" i="3"/>
  <c r="N592" i="3"/>
  <c r="N688" i="3"/>
  <c r="N856" i="3"/>
  <c r="N877" i="3"/>
  <c r="N1006" i="3"/>
  <c r="N1062" i="3"/>
  <c r="N1190" i="3"/>
  <c r="N1206" i="3"/>
  <c r="N880" i="3"/>
  <c r="N965" i="3"/>
  <c r="N376" i="3"/>
  <c r="N993" i="3"/>
  <c r="N808" i="3"/>
  <c r="N889" i="3"/>
  <c r="N1112" i="3"/>
  <c r="N749" i="3"/>
  <c r="N380" i="3"/>
  <c r="N1224" i="3"/>
  <c r="N973" i="3"/>
  <c r="N669" i="3"/>
  <c r="N1248" i="3"/>
  <c r="N549" i="3"/>
  <c r="N970" i="3"/>
  <c r="N1071" i="3"/>
  <c r="N497" i="3"/>
  <c r="N901" i="3"/>
  <c r="N864" i="3"/>
  <c r="N1268" i="3"/>
  <c r="N1126" i="3"/>
  <c r="N966" i="3"/>
  <c r="N824" i="3"/>
  <c r="N656" i="3"/>
  <c r="N480" i="3"/>
  <c r="N285" i="3"/>
  <c r="N1250" i="3"/>
  <c r="N1149" i="3"/>
  <c r="N1045" i="3"/>
  <c r="N917" i="3"/>
  <c r="N769" i="3"/>
  <c r="N589" i="3"/>
  <c r="M1281" i="3"/>
  <c r="N1153" i="3"/>
  <c r="N892" i="3"/>
  <c r="N1278" i="3"/>
  <c r="N1130" i="3"/>
  <c r="N632" i="3"/>
  <c r="N1199" i="3"/>
  <c r="N967" i="3"/>
  <c r="N713" i="3"/>
  <c r="N286" i="3"/>
  <c r="N1012" i="3"/>
  <c r="N450" i="3"/>
  <c r="N1220" i="3"/>
  <c r="N1094" i="3"/>
  <c r="N950" i="3"/>
  <c r="N760" i="3"/>
  <c r="N608" i="3"/>
  <c r="N464" i="3"/>
  <c r="N199" i="3"/>
  <c r="N1229" i="3"/>
  <c r="N1141" i="3"/>
  <c r="N1005" i="3"/>
  <c r="N876" i="3"/>
  <c r="N748" i="3"/>
  <c r="N477" i="3"/>
  <c r="N1253" i="3"/>
  <c r="N1121" i="3"/>
  <c r="N807" i="3"/>
  <c r="N1030" i="3"/>
  <c r="N1026" i="3"/>
  <c r="N520" i="3"/>
  <c r="N1119" i="3"/>
  <c r="N919" i="3"/>
  <c r="N657" i="3"/>
  <c r="N1196" i="3"/>
  <c r="N956" i="3"/>
  <c r="N306" i="3"/>
  <c r="N42" i="3"/>
  <c r="N661" i="3"/>
  <c r="N1118" i="3"/>
  <c r="N1186" i="3"/>
  <c r="N883" i="3"/>
  <c r="N270" i="3"/>
  <c r="N1151" i="3"/>
  <c r="N999" i="3"/>
  <c r="N815" i="3"/>
  <c r="N553" i="3"/>
  <c r="N95" i="3"/>
  <c r="N1048" i="3"/>
  <c r="N747" i="3"/>
  <c r="N842" i="3"/>
  <c r="N429" i="3"/>
  <c r="N977" i="3"/>
  <c r="N785" i="3"/>
  <c r="N485" i="3"/>
  <c r="N1262" i="3"/>
  <c r="N974" i="3"/>
  <c r="N1244" i="3"/>
  <c r="N1114" i="3"/>
  <c r="N962" i="3"/>
  <c r="N765" i="3"/>
  <c r="N504" i="3"/>
  <c r="N1263" i="3"/>
  <c r="N1183" i="3"/>
  <c r="N1111" i="3"/>
  <c r="N1031" i="3"/>
  <c r="N959" i="3"/>
  <c r="N873" i="3"/>
  <c r="N772" i="3"/>
  <c r="N625" i="3"/>
  <c r="N489" i="3"/>
  <c r="N273" i="3"/>
  <c r="N1180" i="3"/>
  <c r="N1108" i="3"/>
  <c r="N1000" i="3"/>
  <c r="N853" i="3"/>
  <c r="N620" i="3"/>
  <c r="N221" i="3"/>
  <c r="N650" i="3"/>
  <c r="N296" i="3"/>
  <c r="N1257" i="3"/>
  <c r="N1142" i="3"/>
  <c r="N1022" i="3"/>
  <c r="N934" i="3"/>
  <c r="N792" i="3"/>
  <c r="N672" i="3"/>
  <c r="N544" i="3"/>
  <c r="N402" i="3"/>
  <c r="N257" i="3"/>
  <c r="N1256" i="3"/>
  <c r="N1197" i="3"/>
  <c r="N1109" i="3"/>
  <c r="N1013" i="3"/>
  <c r="N933" i="3"/>
  <c r="N823" i="3"/>
  <c r="N685" i="3"/>
  <c r="N493" i="3"/>
  <c r="N194" i="3"/>
  <c r="N1216" i="3"/>
  <c r="N1065" i="3"/>
  <c r="N913" i="3"/>
  <c r="N709" i="3"/>
  <c r="N366" i="3"/>
  <c r="N1182" i="3"/>
  <c r="N845" i="3"/>
  <c r="N1194" i="3"/>
  <c r="N1058" i="3"/>
  <c r="N893" i="3"/>
  <c r="N664" i="3"/>
  <c r="N348" i="3"/>
  <c r="N1235" i="3"/>
  <c r="N1155" i="3"/>
  <c r="N1087" i="3"/>
  <c r="N1007" i="3"/>
  <c r="N927" i="3"/>
  <c r="N836" i="3"/>
  <c r="N721" i="3"/>
  <c r="N577" i="3"/>
  <c r="N414" i="3"/>
  <c r="N1152" i="3"/>
  <c r="N1068" i="3"/>
  <c r="N964" i="3"/>
  <c r="N779" i="3"/>
  <c r="N516" i="3"/>
  <c r="N854" i="3"/>
  <c r="N506" i="3"/>
  <c r="N216" i="3"/>
  <c r="N19" i="3"/>
  <c r="N254" i="3"/>
  <c r="N643" i="3"/>
  <c r="N351" i="3"/>
  <c r="N566" i="3"/>
  <c r="N682" i="3"/>
  <c r="N818" i="3"/>
  <c r="N906" i="3"/>
  <c r="N321" i="3"/>
  <c r="N476" i="3"/>
  <c r="N580" i="3"/>
  <c r="N700" i="3"/>
  <c r="N789" i="3"/>
  <c r="N869" i="3"/>
  <c r="N940" i="3"/>
  <c r="N984" i="3"/>
  <c r="N1020" i="3"/>
  <c r="N1052" i="3"/>
  <c r="N1096" i="3"/>
  <c r="N1132" i="3"/>
  <c r="N1160" i="3"/>
  <c r="N1192" i="3"/>
  <c r="N31" i="3"/>
  <c r="N215" i="3"/>
  <c r="N328" i="3"/>
  <c r="N403" i="3"/>
  <c r="N465" i="3"/>
  <c r="N529" i="3"/>
  <c r="N585" i="3"/>
  <c r="N641" i="3"/>
  <c r="N705" i="3"/>
  <c r="N751" i="3"/>
  <c r="N788" i="3"/>
  <c r="N831" i="3"/>
  <c r="N868" i="3"/>
  <c r="N900" i="3"/>
  <c r="N935" i="3"/>
  <c r="N963" i="3"/>
  <c r="N991" i="3"/>
  <c r="N1023" i="3"/>
  <c r="N1047" i="3"/>
  <c r="N1075" i="3"/>
  <c r="N1107" i="3"/>
  <c r="N1135" i="3"/>
  <c r="N1159" i="3"/>
  <c r="N1191" i="3"/>
  <c r="N1219" i="3"/>
  <c r="N1247" i="3"/>
  <c r="N57" i="3"/>
  <c r="N299" i="3"/>
  <c r="N455" i="3"/>
  <c r="N584" i="3"/>
  <c r="N696" i="3"/>
  <c r="N776" i="3"/>
  <c r="N861" i="3"/>
  <c r="N930" i="3"/>
  <c r="N986" i="3"/>
  <c r="N1050" i="3"/>
  <c r="N1098" i="3"/>
  <c r="N1154" i="3"/>
  <c r="N1217" i="3"/>
  <c r="N1254" i="3"/>
  <c r="N560" i="3"/>
  <c r="N926" i="3"/>
  <c r="N1046" i="3"/>
  <c r="N1150" i="3"/>
  <c r="N1252" i="3"/>
  <c r="N209" i="3"/>
  <c r="N387" i="3"/>
  <c r="N533" i="3"/>
  <c r="N645" i="3"/>
  <c r="N741" i="3"/>
  <c r="N828" i="3"/>
  <c r="N903" i="3"/>
  <c r="N961" i="3"/>
  <c r="N1025" i="3"/>
  <c r="N1073" i="3"/>
  <c r="N1129" i="3"/>
  <c r="N1193" i="3"/>
  <c r="N1232" i="3"/>
  <c r="N1258" i="3"/>
  <c r="N307" i="3"/>
  <c r="N419" i="3"/>
  <c r="N525" i="3"/>
  <c r="N83" i="3"/>
  <c r="N535" i="3"/>
  <c r="N238" i="3"/>
  <c r="N574" i="3"/>
  <c r="N750" i="3"/>
  <c r="N886" i="3"/>
  <c r="N375" i="3"/>
  <c r="N524" i="3"/>
  <c r="N684" i="3"/>
  <c r="N821" i="3"/>
  <c r="N916" i="3"/>
  <c r="N968" i="3"/>
  <c r="N1028" i="3"/>
  <c r="N1076" i="3"/>
  <c r="N1128" i="3"/>
  <c r="N1168" i="3"/>
  <c r="N1200" i="3"/>
  <c r="N201" i="3"/>
  <c r="N339" i="3"/>
  <c r="N446" i="3"/>
  <c r="N513" i="3"/>
  <c r="N593" i="3"/>
  <c r="N673" i="3"/>
  <c r="N745" i="3"/>
  <c r="N804" i="3"/>
  <c r="N847" i="3"/>
  <c r="N895" i="3"/>
  <c r="N943" i="3"/>
  <c r="N979" i="3"/>
  <c r="N1011" i="3"/>
  <c r="N1055" i="3"/>
  <c r="N1091" i="3"/>
  <c r="N1127" i="3"/>
  <c r="N1171" i="3"/>
  <c r="N1203" i="3"/>
  <c r="N1239" i="3"/>
  <c r="N391" i="3"/>
  <c r="N536" i="3"/>
  <c r="N712" i="3"/>
  <c r="N819" i="3"/>
  <c r="N922" i="3"/>
  <c r="N1002" i="3"/>
  <c r="N1066" i="3"/>
  <c r="N1146" i="3"/>
  <c r="N1222" i="3"/>
  <c r="N1276" i="3"/>
  <c r="N888" i="3"/>
  <c r="N1054" i="3"/>
  <c r="N1214" i="3"/>
  <c r="N173" i="3"/>
  <c r="N451" i="3"/>
  <c r="N581" i="3"/>
  <c r="N725" i="3"/>
  <c r="N849" i="3"/>
  <c r="N937" i="3"/>
  <c r="N1001" i="3"/>
  <c r="N1089" i="3"/>
  <c r="N1161" i="3"/>
  <c r="N1226" i="3"/>
  <c r="N1269" i="3"/>
  <c r="N222" i="3"/>
  <c r="N398" i="3"/>
  <c r="N541" i="3"/>
  <c r="N621" i="3"/>
  <c r="N717" i="3"/>
  <c r="N780" i="3"/>
  <c r="N833" i="3"/>
  <c r="N897" i="3"/>
  <c r="N941" i="3"/>
  <c r="N981" i="3"/>
  <c r="N1029" i="3"/>
  <c r="N1077" i="3"/>
  <c r="N1117" i="3"/>
  <c r="N1165" i="3"/>
  <c r="N1205" i="3"/>
  <c r="N1234" i="3"/>
  <c r="N1266" i="3"/>
  <c r="N313" i="3"/>
  <c r="N444" i="3"/>
  <c r="N528" i="3"/>
  <c r="N624" i="3"/>
  <c r="N720" i="3"/>
  <c r="N803" i="3"/>
  <c r="N899" i="3"/>
  <c r="N990" i="3"/>
  <c r="N1078" i="3"/>
  <c r="N1158" i="3"/>
  <c r="N1246" i="3"/>
  <c r="N878" i="3"/>
  <c r="N72" i="3"/>
  <c r="N234" i="3"/>
  <c r="N627" i="3"/>
  <c r="N399" i="3"/>
  <c r="N638" i="3"/>
  <c r="N790" i="3"/>
  <c r="N910" i="3"/>
  <c r="N396" i="3"/>
  <c r="N572" i="3"/>
  <c r="N740" i="3"/>
  <c r="N827" i="3"/>
  <c r="N936" i="3"/>
  <c r="N988" i="3"/>
  <c r="N1044" i="3"/>
  <c r="N1084" i="3"/>
  <c r="N1136" i="3"/>
  <c r="N1176" i="3"/>
  <c r="N1212" i="3"/>
  <c r="N258" i="3"/>
  <c r="N360" i="3"/>
  <c r="N456" i="3"/>
  <c r="N545" i="3"/>
  <c r="N617" i="3"/>
  <c r="N681" i="3"/>
  <c r="N761" i="3"/>
  <c r="N809" i="3"/>
  <c r="N857" i="3"/>
  <c r="N915" i="3"/>
  <c r="N947" i="3"/>
  <c r="N983" i="3"/>
  <c r="N1027" i="3"/>
  <c r="N1063" i="3"/>
  <c r="N1095" i="3"/>
  <c r="N1139" i="3"/>
  <c r="N1175" i="3"/>
  <c r="N1215" i="3"/>
  <c r="N1255" i="3"/>
  <c r="N179" i="3"/>
  <c r="N434" i="3"/>
  <c r="N600" i="3"/>
  <c r="N755" i="3"/>
  <c r="N840" i="3"/>
  <c r="N938" i="3"/>
  <c r="N1018" i="3"/>
  <c r="N1090" i="3"/>
  <c r="N1178" i="3"/>
  <c r="N1233" i="3"/>
  <c r="N1061" i="3"/>
  <c r="N958" i="3"/>
  <c r="N1102" i="3"/>
  <c r="N1225" i="3"/>
  <c r="N265" i="3"/>
  <c r="N469" i="3"/>
  <c r="N613" i="3"/>
  <c r="N775" i="3"/>
  <c r="N860" i="3"/>
  <c r="N945" i="3"/>
  <c r="N1033" i="3"/>
  <c r="N1105" i="3"/>
  <c r="N1169" i="3"/>
  <c r="N1237" i="3"/>
  <c r="N1274" i="3"/>
  <c r="N279" i="3"/>
  <c r="N461" i="3"/>
  <c r="N557" i="3"/>
  <c r="N653" i="3"/>
  <c r="N733" i="3"/>
  <c r="N791" i="3"/>
  <c r="N855" i="3"/>
  <c r="N908" i="3"/>
  <c r="N949" i="3"/>
  <c r="N997" i="3"/>
  <c r="N1037" i="3"/>
  <c r="N1085" i="3"/>
  <c r="N1133" i="3"/>
  <c r="N1173" i="3"/>
  <c r="N1213" i="3"/>
  <c r="N1245" i="3"/>
  <c r="N1272" i="3"/>
  <c r="N190" i="3"/>
  <c r="N874" i="3"/>
  <c r="N794" i="3"/>
  <c r="N714" i="3"/>
  <c r="N602" i="3"/>
  <c r="N474" i="3"/>
  <c r="N323" i="3"/>
  <c r="N715" i="3"/>
  <c r="N454" i="3"/>
  <c r="N421" i="3"/>
  <c r="N822" i="3"/>
  <c r="N766" i="3"/>
  <c r="N686" i="3"/>
  <c r="N606" i="3"/>
  <c r="N526" i="3"/>
  <c r="N410" i="3"/>
  <c r="N267" i="3"/>
  <c r="N731" i="3"/>
  <c r="N559" i="3"/>
  <c r="N290" i="3"/>
  <c r="N314" i="3"/>
  <c r="N162" i="3"/>
  <c r="N924" i="3"/>
  <c r="N896" i="3"/>
  <c r="N848" i="3"/>
  <c r="N805" i="3"/>
  <c r="N768" i="3"/>
  <c r="N732" i="3"/>
  <c r="N668" i="3"/>
  <c r="N612" i="3"/>
  <c r="N556" i="3"/>
  <c r="N492" i="3"/>
  <c r="N439" i="3"/>
  <c r="N364" i="3"/>
  <c r="N263" i="3"/>
  <c r="N902" i="3"/>
  <c r="N866" i="3"/>
  <c r="N838" i="3"/>
  <c r="N810" i="3"/>
  <c r="N778" i="3"/>
  <c r="N746" i="3"/>
  <c r="N710" i="3"/>
  <c r="N666" i="3"/>
  <c r="N630" i="3"/>
  <c r="N598" i="3"/>
  <c r="N550" i="3"/>
  <c r="N502" i="3"/>
  <c r="N452" i="3"/>
  <c r="N372" i="3"/>
  <c r="N310" i="3"/>
  <c r="N225" i="3"/>
  <c r="N49" i="3"/>
  <c r="N707" i="3"/>
  <c r="N623" i="3"/>
  <c r="N499" i="3"/>
  <c r="N390" i="3"/>
  <c r="N198" i="3"/>
  <c r="N365" i="3"/>
  <c r="N229" i="3"/>
  <c r="N165" i="3"/>
  <c r="N98" i="3"/>
  <c r="N248" i="3"/>
  <c r="N40" i="3"/>
  <c r="N1273" i="3"/>
  <c r="N1236" i="3"/>
  <c r="N1174" i="3"/>
  <c r="N1110" i="3"/>
  <c r="N1038" i="3"/>
  <c r="N982" i="3"/>
  <c r="N918" i="3"/>
  <c r="N835" i="3"/>
  <c r="N771" i="3"/>
  <c r="N704" i="3"/>
  <c r="N640" i="3"/>
  <c r="N576" i="3"/>
  <c r="N496" i="3"/>
  <c r="N423" i="3"/>
  <c r="N338" i="3"/>
  <c r="N227" i="3"/>
  <c r="N25" i="3"/>
  <c r="N1261" i="3"/>
  <c r="N1240" i="3"/>
  <c r="N1218" i="3"/>
  <c r="N1189" i="3"/>
  <c r="N1157" i="3"/>
  <c r="N1125" i="3"/>
  <c r="N1093" i="3"/>
  <c r="N1053" i="3"/>
  <c r="N1021" i="3"/>
  <c r="N989" i="3"/>
  <c r="N957" i="3"/>
  <c r="N925" i="3"/>
  <c r="N887" i="3"/>
  <c r="N844" i="3"/>
  <c r="N801" i="3"/>
  <c r="N759" i="3"/>
  <c r="N701" i="3"/>
  <c r="N637" i="3"/>
  <c r="N573" i="3"/>
  <c r="N509" i="3"/>
  <c r="N440" i="3"/>
  <c r="N355" i="3"/>
  <c r="N251" i="3"/>
  <c r="N79" i="3"/>
  <c r="N1264" i="3"/>
  <c r="N1242" i="3"/>
  <c r="N1221" i="3"/>
  <c r="N1185" i="3"/>
  <c r="N1137" i="3"/>
  <c r="N1097" i="3"/>
  <c r="N1057" i="3"/>
  <c r="N1009" i="3"/>
  <c r="N969" i="3"/>
  <c r="N929" i="3"/>
  <c r="N871" i="3"/>
  <c r="N817" i="3"/>
  <c r="N764" i="3"/>
  <c r="N677" i="3"/>
  <c r="N597" i="3"/>
  <c r="N517" i="3"/>
  <c r="N408" i="3"/>
  <c r="N294" i="3"/>
  <c r="N111" i="3"/>
  <c r="N1230" i="3"/>
  <c r="N1166" i="3"/>
  <c r="N1086" i="3"/>
  <c r="N998" i="3"/>
  <c r="N909" i="3"/>
  <c r="N781" i="3"/>
  <c r="N1265" i="3"/>
  <c r="N1238" i="3"/>
  <c r="N1210" i="3"/>
  <c r="N1162" i="3"/>
  <c r="N1122" i="3"/>
  <c r="N1082" i="3"/>
  <c r="N1034" i="3"/>
  <c r="N994" i="3"/>
  <c r="N954" i="3"/>
  <c r="N904" i="3"/>
  <c r="N851" i="3"/>
  <c r="N797" i="3"/>
  <c r="N728" i="3"/>
  <c r="N648" i="3"/>
  <c r="N568" i="3"/>
  <c r="N472" i="3"/>
  <c r="N370" i="3"/>
  <c r="N242" i="3"/>
  <c r="N1271" i="3"/>
  <c r="N1251" i="3"/>
  <c r="N1231" i="3"/>
  <c r="N1207" i="3"/>
  <c r="N1187" i="3"/>
  <c r="N1167" i="3"/>
  <c r="N1143" i="3"/>
  <c r="N1123" i="3"/>
  <c r="N1103" i="3"/>
  <c r="N1079" i="3"/>
  <c r="N1059" i="3"/>
  <c r="N1039" i="3"/>
  <c r="N1015" i="3"/>
  <c r="N995" i="3"/>
  <c r="N975" i="3"/>
  <c r="N951" i="3"/>
  <c r="N931" i="3"/>
  <c r="N911" i="3"/>
  <c r="N879" i="3"/>
  <c r="N852" i="3"/>
  <c r="N825" i="3"/>
  <c r="N793" i="3"/>
  <c r="N767" i="3"/>
  <c r="N737" i="3"/>
  <c r="N689" i="3"/>
  <c r="N649" i="3"/>
  <c r="N609" i="3"/>
  <c r="N561" i="3"/>
  <c r="N521" i="3"/>
  <c r="N481" i="3"/>
  <c r="N424" i="3"/>
  <c r="N371" i="3"/>
  <c r="N315" i="3"/>
  <c r="N230" i="3"/>
  <c r="N1208" i="3"/>
  <c r="N1184" i="3"/>
  <c r="N1164" i="3"/>
  <c r="N1144" i="3"/>
  <c r="N1116" i="3"/>
  <c r="N1092" i="3"/>
  <c r="N1064" i="3"/>
  <c r="N1032" i="3"/>
  <c r="N1004" i="3"/>
  <c r="N980" i="3"/>
  <c r="N948" i="3"/>
  <c r="N920" i="3"/>
  <c r="N885" i="3"/>
  <c r="N832" i="3"/>
  <c r="N800" i="3"/>
  <c r="N763" i="3"/>
  <c r="N708" i="3"/>
  <c r="N652" i="3"/>
  <c r="N604" i="3"/>
  <c r="N540" i="3"/>
  <c r="N484" i="3"/>
  <c r="N418" i="3"/>
  <c r="N332" i="3"/>
  <c r="N249" i="3"/>
  <c r="N105" i="3"/>
  <c r="N890" i="3"/>
  <c r="N858" i="3"/>
  <c r="N834" i="3"/>
  <c r="N802" i="3"/>
  <c r="N774" i="3"/>
  <c r="N734" i="3"/>
  <c r="N694" i="3"/>
  <c r="N662" i="3"/>
  <c r="N622" i="3"/>
  <c r="N582" i="3"/>
  <c r="N538" i="3"/>
  <c r="N494" i="3"/>
  <c r="N431" i="3"/>
  <c r="N367" i="3"/>
  <c r="N281" i="3"/>
  <c r="N185" i="3"/>
  <c r="N17" i="3"/>
  <c r="N687" i="3"/>
  <c r="N579" i="3"/>
  <c r="N471" i="3"/>
  <c r="N363" i="3"/>
  <c r="N87" i="3"/>
  <c r="N337" i="3"/>
  <c r="N45" i="3"/>
  <c r="N70" i="3"/>
  <c r="N88" i="3"/>
  <c r="N284" i="3"/>
  <c r="N50" i="3"/>
  <c r="N109" i="3"/>
  <c r="N43" i="3"/>
  <c r="N186" i="3"/>
  <c r="N298" i="3"/>
  <c r="N369" i="3"/>
  <c r="N449" i="3"/>
  <c r="N241" i="3"/>
  <c r="N342" i="3"/>
  <c r="N422" i="3"/>
  <c r="N495" i="3"/>
  <c r="N543" i="3"/>
  <c r="N599" i="3"/>
  <c r="N663" i="3"/>
  <c r="N711" i="3"/>
  <c r="N739" i="3"/>
  <c r="N195" i="3"/>
  <c r="N246" i="3"/>
  <c r="N302" i="3"/>
  <c r="N346" i="3"/>
  <c r="N378" i="3"/>
  <c r="N420" i="3"/>
  <c r="N458" i="3"/>
  <c r="N486" i="3"/>
  <c r="N518" i="3"/>
  <c r="N542" i="3"/>
  <c r="N570" i="3"/>
  <c r="N590" i="3"/>
  <c r="N614" i="3"/>
  <c r="N634" i="3"/>
  <c r="N654" i="3"/>
  <c r="N678" i="3"/>
  <c r="N698" i="3"/>
  <c r="N718" i="3"/>
  <c r="N742" i="3"/>
  <c r="N762" i="3"/>
  <c r="N782" i="3"/>
  <c r="N798" i="3"/>
  <c r="N814" i="3"/>
  <c r="N830" i="3"/>
  <c r="N846" i="3"/>
  <c r="N862" i="3"/>
  <c r="N882" i="3"/>
  <c r="N898" i="3"/>
  <c r="N41" i="3"/>
  <c r="N169" i="3"/>
  <c r="N235" i="3"/>
  <c r="N291" i="3"/>
  <c r="N343" i="3"/>
  <c r="N386" i="3"/>
  <c r="N428" i="3"/>
  <c r="N468" i="3"/>
  <c r="N500" i="3"/>
  <c r="N532" i="3"/>
  <c r="N564" i="3"/>
  <c r="N596" i="3"/>
  <c r="N628" i="3"/>
  <c r="N660" i="3"/>
  <c r="N692" i="3"/>
  <c r="N724" i="3"/>
  <c r="N752" i="3"/>
  <c r="N773" i="3"/>
  <c r="N795" i="3"/>
  <c r="N816" i="3"/>
  <c r="N837" i="3"/>
  <c r="N859" i="3"/>
  <c r="N891" i="3"/>
  <c r="N912" i="3"/>
  <c r="N928" i="3"/>
  <c r="N944" i="3"/>
  <c r="N960" i="3"/>
  <c r="N976" i="3"/>
  <c r="N992" i="3"/>
  <c r="N1008" i="3"/>
  <c r="N1024" i="3"/>
  <c r="N1040" i="3"/>
  <c r="N1056" i="3"/>
  <c r="N1072" i="3"/>
  <c r="N1088" i="3"/>
  <c r="N1104" i="3"/>
  <c r="N1120" i="3"/>
  <c r="N200" i="3"/>
  <c r="N320" i="3"/>
  <c r="N106" i="3"/>
  <c r="N261" i="3"/>
  <c r="N389" i="3"/>
  <c r="N336" i="3"/>
  <c r="N448" i="3"/>
  <c r="N515" i="3"/>
  <c r="N583" i="3"/>
  <c r="N671" i="3"/>
  <c r="N727" i="3"/>
  <c r="N65" i="3"/>
  <c r="N210" i="3"/>
  <c r="N274" i="3"/>
  <c r="N335" i="3"/>
  <c r="N394" i="3"/>
  <c r="N436" i="3"/>
  <c r="N478" i="3"/>
  <c r="N522" i="3"/>
  <c r="N558" i="3"/>
  <c r="N586" i="3"/>
  <c r="N618" i="3"/>
  <c r="N646" i="3"/>
  <c r="N670" i="3"/>
  <c r="N702" i="3"/>
  <c r="N730" i="3"/>
  <c r="N758" i="3"/>
  <c r="N786" i="3"/>
  <c r="N806" i="3"/>
  <c r="N826" i="3"/>
  <c r="N850" i="3"/>
  <c r="N870" i="3"/>
  <c r="N894" i="3"/>
  <c r="N73" i="3"/>
  <c r="N206" i="3"/>
  <c r="N278" i="3"/>
  <c r="N354" i="3"/>
  <c r="N407" i="3"/>
  <c r="N460" i="3"/>
  <c r="N508" i="3"/>
  <c r="N548" i="3"/>
  <c r="N588" i="3"/>
  <c r="N636" i="3"/>
  <c r="N676" i="3"/>
  <c r="N716" i="3"/>
  <c r="N757" i="3"/>
  <c r="N784" i="3"/>
  <c r="N811" i="3"/>
  <c r="N843" i="3"/>
  <c r="N875" i="3"/>
  <c r="N907" i="3"/>
  <c r="N932" i="3"/>
  <c r="N952" i="3"/>
  <c r="N972" i="3"/>
  <c r="N996" i="3"/>
  <c r="N1016" i="3"/>
  <c r="N1036" i="3"/>
  <c r="N1060" i="3"/>
  <c r="N1080" i="3"/>
  <c r="N1100" i="3"/>
  <c r="N1124" i="3"/>
  <c r="N1140" i="3"/>
  <c r="N1156" i="3"/>
  <c r="N1172" i="3"/>
  <c r="N1188" i="3"/>
  <c r="N1204" i="3"/>
  <c r="N63" i="3"/>
  <c r="N183" i="3"/>
  <c r="N243" i="3"/>
  <c r="N301" i="3"/>
  <c r="N350" i="3"/>
  <c r="N392" i="3"/>
  <c r="N435" i="3"/>
  <c r="N473" i="3"/>
  <c r="N505" i="3"/>
  <c r="N537" i="3"/>
  <c r="N569" i="3"/>
  <c r="N601" i="3"/>
  <c r="N633" i="3"/>
  <c r="N665" i="3"/>
  <c r="N697" i="3"/>
  <c r="N729" i="3"/>
  <c r="N756" i="3"/>
  <c r="N777" i="3"/>
  <c r="N799" i="3"/>
  <c r="N820" i="3"/>
  <c r="N841" i="3"/>
  <c r="N863" i="3"/>
  <c r="N884" i="3"/>
  <c r="N905" i="3"/>
  <c r="N923" i="3"/>
  <c r="N939" i="3"/>
  <c r="N955" i="3"/>
  <c r="N971" i="3"/>
  <c r="N987" i="3"/>
  <c r="N1003" i="3"/>
  <c r="N1019" i="3"/>
  <c r="N1035" i="3"/>
  <c r="N1051" i="3"/>
  <c r="N1067" i="3"/>
  <c r="N1083" i="3"/>
  <c r="N1099" i="3"/>
  <c r="N1115" i="3"/>
  <c r="N1131" i="3"/>
  <c r="N1147" i="3"/>
  <c r="N1163" i="3"/>
  <c r="N1179" i="3"/>
  <c r="N1195" i="3"/>
  <c r="N1211" i="3"/>
  <c r="N1227" i="3"/>
  <c r="N1243" i="3"/>
  <c r="N1259" i="3"/>
  <c r="N1275" i="3"/>
  <c r="N214" i="3"/>
  <c r="N327" i="3"/>
  <c r="N412" i="3"/>
  <c r="N488" i="3"/>
  <c r="N552" i="3"/>
  <c r="N616" i="3"/>
  <c r="N680" i="3"/>
  <c r="N744" i="3"/>
  <c r="N787" i="3"/>
  <c r="N829" i="3"/>
  <c r="N872" i="3"/>
  <c r="N914" i="3"/>
  <c r="N946" i="3"/>
  <c r="N978" i="3"/>
  <c r="N1010" i="3"/>
  <c r="N1042" i="3"/>
  <c r="N1074" i="3"/>
  <c r="N1106" i="3"/>
  <c r="N1138" i="3"/>
  <c r="N1170" i="3"/>
  <c r="N1202" i="3"/>
  <c r="N1228" i="3"/>
  <c r="N1249" i="3"/>
  <c r="N1270" i="3"/>
  <c r="N736" i="3"/>
  <c r="N867" i="3"/>
  <c r="N942" i="3"/>
  <c r="N1014" i="3"/>
  <c r="N1070" i="3"/>
  <c r="N1134" i="3"/>
  <c r="N1198" i="3"/>
  <c r="N1241" i="3"/>
  <c r="N47" i="3"/>
  <c r="N237" i="3"/>
  <c r="N344" i="3"/>
  <c r="N430" i="3"/>
  <c r="N501" i="3"/>
  <c r="N565" i="3"/>
  <c r="N629" i="3"/>
  <c r="N693" i="3"/>
  <c r="N753" i="3"/>
  <c r="N796" i="3"/>
  <c r="N839" i="3"/>
  <c r="N881" i="3"/>
  <c r="N921" i="3"/>
  <c r="N953" i="3"/>
  <c r="N985" i="3"/>
  <c r="N1017" i="3"/>
  <c r="N1049" i="3"/>
  <c r="N1081" i="3"/>
  <c r="N1113" i="3"/>
  <c r="N1145" i="3"/>
  <c r="N1177" i="3"/>
  <c r="N1209" i="3"/>
  <c r="N28" i="3"/>
  <c r="N554" i="3"/>
  <c r="N534" i="3"/>
  <c r="N510" i="3"/>
  <c r="N490" i="3"/>
  <c r="N470" i="3"/>
  <c r="N442" i="3"/>
  <c r="N415" i="3"/>
  <c r="N388" i="3"/>
  <c r="N356" i="3"/>
  <c r="N330" i="3"/>
  <c r="N295" i="3"/>
  <c r="N253" i="3"/>
  <c r="N217" i="3"/>
  <c r="N174" i="3"/>
  <c r="N81" i="3"/>
  <c r="N743" i="3"/>
  <c r="N723" i="3"/>
  <c r="N691" i="3"/>
  <c r="N647" i="3"/>
  <c r="N607" i="3"/>
  <c r="N563" i="3"/>
  <c r="N519" i="3"/>
  <c r="N479" i="3"/>
  <c r="N427" i="3"/>
  <c r="N368" i="3"/>
  <c r="N311" i="3"/>
  <c r="N205" i="3"/>
  <c r="N453" i="3"/>
  <c r="N401" i="3"/>
  <c r="N341" i="3"/>
  <c r="N271" i="3"/>
  <c r="N197" i="3"/>
  <c r="N99" i="3"/>
  <c r="N171" i="3"/>
  <c r="N69" i="3"/>
  <c r="N74" i="3"/>
  <c r="N22" i="3"/>
  <c r="N252" i="3"/>
  <c r="N168" i="3"/>
  <c r="N44" i="3"/>
  <c r="N56" i="3"/>
  <c r="N92" i="3"/>
  <c r="N184" i="3"/>
  <c r="N220" i="3"/>
  <c r="N264" i="3"/>
  <c r="N312" i="3"/>
  <c r="N26" i="3"/>
  <c r="N54" i="3"/>
  <c r="N86" i="3"/>
  <c r="N21" i="3"/>
  <c r="N77" i="3"/>
  <c r="N187" i="3"/>
  <c r="N51" i="3"/>
  <c r="N107" i="3"/>
  <c r="N170" i="3"/>
  <c r="N207" i="3"/>
  <c r="N239" i="3"/>
  <c r="N282" i="3"/>
  <c r="N319" i="3"/>
  <c r="N349" i="3"/>
  <c r="N381" i="3"/>
  <c r="N405" i="3"/>
  <c r="N433" i="3"/>
  <c r="N39" i="3"/>
  <c r="N211" i="3"/>
  <c r="N269" i="3"/>
  <c r="N318" i="3"/>
  <c r="N347" i="3"/>
  <c r="N379" i="3"/>
  <c r="N406" i="3"/>
  <c r="N432" i="3"/>
  <c r="N463" i="3"/>
  <c r="N483" i="3"/>
  <c r="N503" i="3"/>
  <c r="N527" i="3"/>
  <c r="N547" i="3"/>
  <c r="N567" i="3"/>
  <c r="N591" i="3"/>
  <c r="N611" i="3"/>
  <c r="N631" i="3"/>
  <c r="N655" i="3"/>
  <c r="N675" i="3"/>
  <c r="N695" i="3"/>
  <c r="N24" i="3"/>
  <c r="N60" i="3"/>
  <c r="N104" i="3"/>
  <c r="N188" i="3"/>
  <c r="N232" i="3"/>
  <c r="N280" i="3"/>
  <c r="N316" i="3"/>
  <c r="N34" i="3"/>
  <c r="N66" i="3"/>
  <c r="N90" i="3"/>
  <c r="N37" i="3"/>
  <c r="N85" i="3"/>
  <c r="N193" i="3"/>
  <c r="N67" i="3"/>
  <c r="N175" i="3"/>
  <c r="N213" i="3"/>
  <c r="N255" i="3"/>
  <c r="N293" i="3"/>
  <c r="N325" i="3"/>
  <c r="N357" i="3"/>
  <c r="N385" i="3"/>
  <c r="N413" i="3"/>
  <c r="N445" i="3"/>
  <c r="N55" i="3"/>
  <c r="N167" i="3"/>
  <c r="N233" i="3"/>
  <c r="N283" i="3"/>
  <c r="N326" i="3"/>
  <c r="N358" i="3"/>
  <c r="N384" i="3"/>
  <c r="N411" i="3"/>
  <c r="N443" i="3"/>
  <c r="N467" i="3"/>
  <c r="N487" i="3"/>
  <c r="N511" i="3"/>
  <c r="N531" i="3"/>
  <c r="N551" i="3"/>
  <c r="N575" i="3"/>
  <c r="N595" i="3"/>
  <c r="N615" i="3"/>
  <c r="N639" i="3"/>
  <c r="N659" i="3"/>
  <c r="N679" i="3"/>
  <c r="N703" i="3"/>
  <c r="N719" i="3"/>
  <c r="N735" i="3"/>
  <c r="N33" i="3"/>
  <c r="N97" i="3"/>
  <c r="N203" i="3"/>
  <c r="N231" i="3"/>
  <c r="N259" i="3"/>
  <c r="N289" i="3"/>
  <c r="N317" i="3"/>
  <c r="N340" i="3"/>
  <c r="N362" i="3"/>
  <c r="N383" i="3"/>
  <c r="N404" i="3"/>
  <c r="N426" i="3"/>
  <c r="N447" i="3"/>
  <c r="N466" i="3"/>
  <c r="N482" i="3"/>
  <c r="N498" i="3"/>
  <c r="N514" i="3"/>
  <c r="N530" i="3"/>
  <c r="N546" i="3"/>
  <c r="N562" i="3"/>
  <c r="N578" i="3"/>
  <c r="N594" i="3"/>
  <c r="N610" i="3"/>
  <c r="N626" i="3"/>
  <c r="N642" i="3"/>
  <c r="N658" i="3"/>
  <c r="N674" i="3"/>
  <c r="N690" i="3"/>
  <c r="N706" i="3"/>
  <c r="N722" i="3"/>
  <c r="N738" i="3"/>
  <c r="N754" i="3"/>
  <c r="N770" i="3"/>
  <c r="N297" i="3"/>
  <c r="N262" i="3"/>
  <c r="N226" i="3"/>
  <c r="N178" i="3"/>
  <c r="N103" i="3"/>
  <c r="N23" i="3"/>
  <c r="N437" i="3"/>
  <c r="N417" i="3"/>
  <c r="N397" i="3"/>
  <c r="N373" i="3"/>
  <c r="N353" i="3"/>
  <c r="N333" i="3"/>
  <c r="N303" i="3"/>
  <c r="N277" i="3"/>
  <c r="N250" i="3"/>
  <c r="N218" i="3"/>
  <c r="N191" i="3"/>
  <c r="N163" i="3"/>
  <c r="N75" i="3"/>
  <c r="N35" i="3"/>
  <c r="N177" i="3"/>
  <c r="N101" i="3"/>
  <c r="N53" i="3"/>
  <c r="N166" i="3"/>
  <c r="N82" i="3"/>
  <c r="N58" i="3"/>
  <c r="N38" i="3"/>
  <c r="N18" i="3"/>
  <c r="N300" i="3"/>
  <c r="N268" i="3"/>
  <c r="N236" i="3"/>
  <c r="N204" i="3"/>
  <c r="N172" i="3"/>
  <c r="N108" i="3"/>
  <c r="N76" i="3"/>
  <c r="N32" i="3"/>
  <c r="N48" i="3"/>
  <c r="N64" i="3"/>
  <c r="N96" i="3"/>
  <c r="N112" i="3"/>
  <c r="N176" i="3"/>
  <c r="N192" i="3"/>
  <c r="N208" i="3"/>
  <c r="N224" i="3"/>
  <c r="N240" i="3"/>
  <c r="N256" i="3"/>
  <c r="N272" i="3"/>
  <c r="N288" i="3"/>
  <c r="N304" i="3"/>
  <c r="N20" i="3"/>
  <c r="N36" i="3"/>
  <c r="N52" i="3"/>
  <c r="N68" i="3"/>
  <c r="N84" i="3"/>
  <c r="N100" i="3"/>
  <c r="N164" i="3"/>
  <c r="N180" i="3"/>
  <c r="N196" i="3"/>
  <c r="N212" i="3"/>
  <c r="N228" i="3"/>
  <c r="N244" i="3"/>
  <c r="N260" i="3"/>
  <c r="N276" i="3"/>
  <c r="N292" i="3"/>
  <c r="N308" i="3"/>
  <c r="N324" i="3"/>
  <c r="N30" i="3"/>
  <c r="N46" i="3"/>
  <c r="N62" i="3"/>
  <c r="N78" i="3"/>
  <c r="N94" i="3"/>
  <c r="N110" i="3"/>
  <c r="N29" i="3"/>
  <c r="N61" i="3"/>
  <c r="N93" i="3"/>
  <c r="N182" i="3"/>
  <c r="N27" i="3"/>
  <c r="N59" i="3"/>
  <c r="N91" i="3"/>
  <c r="N181" i="3"/>
  <c r="N202" i="3"/>
  <c r="N223" i="3"/>
  <c r="N245" i="3"/>
  <c r="N266" i="3"/>
  <c r="N287" i="3"/>
  <c r="N309" i="3"/>
  <c r="N329" i="3"/>
  <c r="N345" i="3"/>
  <c r="N361" i="3"/>
  <c r="N377" i="3"/>
  <c r="N393" i="3"/>
  <c r="N409" i="3"/>
  <c r="N425" i="3"/>
  <c r="N441" i="3"/>
  <c r="N457" i="3"/>
  <c r="N71" i="3"/>
  <c r="N189" i="3"/>
  <c r="N219" i="3"/>
  <c r="N247" i="3"/>
  <c r="N275" i="3"/>
  <c r="N305" i="3"/>
  <c r="N331" i="3"/>
  <c r="N352" i="3"/>
  <c r="N374" i="3"/>
  <c r="N395" i="3"/>
  <c r="N416" i="3"/>
  <c r="N438" i="3"/>
  <c r="N459" i="3"/>
  <c r="N475" i="3"/>
  <c r="N491" i="3"/>
  <c r="N507" i="3"/>
  <c r="N523" i="3"/>
  <c r="N539" i="3"/>
  <c r="N555" i="3"/>
  <c r="N571" i="3"/>
  <c r="N587" i="3"/>
  <c r="N603" i="3"/>
  <c r="N619" i="3"/>
  <c r="N635" i="3"/>
  <c r="N651" i="3"/>
  <c r="N667" i="3"/>
  <c r="N683" i="3"/>
  <c r="N699" i="3"/>
  <c r="N114" i="3"/>
  <c r="N115" i="3"/>
  <c r="N116" i="3"/>
  <c r="N118" i="3"/>
  <c r="N117" i="3"/>
  <c r="N120" i="3"/>
  <c r="N113" i="3"/>
  <c r="N122" i="3"/>
  <c r="N121" i="3"/>
  <c r="N123" i="3"/>
  <c r="N124" i="3"/>
  <c r="N126" i="3"/>
  <c r="N125" i="3"/>
  <c r="N128" i="3"/>
  <c r="N119" i="3"/>
  <c r="N130" i="3"/>
  <c r="N127" i="3"/>
  <c r="N132" i="3"/>
  <c r="N129" i="3"/>
  <c r="N133" i="3"/>
  <c r="N102" i="3"/>
  <c r="N135" i="3"/>
  <c r="N131" i="3"/>
  <c r="N137" i="3"/>
  <c r="N134" i="3"/>
  <c r="N139" i="3"/>
  <c r="N140" i="3"/>
  <c r="N136" i="3"/>
  <c r="N141" i="3"/>
  <c r="N143" i="3"/>
  <c r="N144" i="3"/>
  <c r="N138" i="3"/>
  <c r="N145" i="3"/>
  <c r="N147" i="3"/>
  <c r="N142" i="3"/>
  <c r="N150" i="3"/>
  <c r="N149" i="3"/>
  <c r="N146" i="3"/>
  <c r="N152" i="3"/>
  <c r="N148" i="3"/>
  <c r="N153" i="3"/>
  <c r="N155" i="3"/>
  <c r="N156" i="3"/>
  <c r="N151" i="3"/>
  <c r="N158" i="3"/>
  <c r="N157" i="3"/>
  <c r="N159" i="3"/>
  <c r="N161" i="3"/>
  <c r="N154" i="3"/>
  <c r="D19" i="2"/>
  <c r="C33" i="2"/>
  <c r="L77" i="4" l="1"/>
  <c r="M77" i="4" s="1"/>
  <c r="K74" i="4"/>
  <c r="D33" i="2"/>
  <c r="E19" i="2" s="1"/>
  <c r="N1279" i="3"/>
  <c r="M1282" i="3"/>
  <c r="M1283" i="3" s="1"/>
  <c r="M74" i="4"/>
  <c r="D74" i="4"/>
  <c r="D76" i="4" s="1"/>
  <c r="E74" i="4"/>
  <c r="G74" i="4"/>
  <c r="F74" i="4"/>
  <c r="H74" i="4"/>
  <c r="I74" i="4"/>
  <c r="L74" i="4"/>
  <c r="E76" i="4" l="1"/>
  <c r="F76" i="4" s="1"/>
  <c r="G76" i="4" s="1"/>
  <c r="H76" i="4" s="1"/>
  <c r="I76" i="4" s="1"/>
  <c r="J76" i="4" s="1"/>
  <c r="K76" i="4" s="1"/>
  <c r="L76" i="4" s="1"/>
  <c r="M76" i="4" s="1"/>
  <c r="E26" i="2"/>
  <c r="E25" i="2"/>
  <c r="E20" i="2"/>
  <c r="E23" i="2"/>
  <c r="E17" i="2"/>
  <c r="E24" i="2"/>
  <c r="E28" i="2"/>
  <c r="E32" i="2"/>
  <c r="E16" i="2"/>
  <c r="E22" i="2"/>
  <c r="E27" i="2"/>
  <c r="E31" i="2"/>
  <c r="E21" i="2"/>
  <c r="E29" i="2"/>
  <c r="E18" i="2"/>
  <c r="E30" i="2"/>
  <c r="E33" i="2" l="1"/>
</calcChain>
</file>

<file path=xl/sharedStrings.xml><?xml version="1.0" encoding="utf-8"?>
<sst xmlns="http://schemas.openxmlformats.org/spreadsheetml/2006/main" count="4545" uniqueCount="1741">
  <si>
    <t>PROPONENTE: Superintendência de Infraestrutura</t>
  </si>
  <si>
    <t>OBJETO: Contratação de empresa de engenharia para demolição da unidade de placa e construção de alvenaria do Colégio Estadual José Flávio Soares, do município de Itumbiara - GO, conforme Projetos, PlanilhasOrçamentária, Memorial Descritivo, e, Cronograma Físico-Financeiro, que integram este edital, independente de transcrição.</t>
  </si>
  <si>
    <t>EMPRESA: CONSTRUTORA BENTO DA CUNHA LTDA</t>
  </si>
  <si>
    <t>CNPJ: 29.432.001/0001-97                             INSCRIÇÃO ESTADUAL: 10.714.666-5</t>
  </si>
  <si>
    <t>CONTATO: (34) 98866-3260</t>
  </si>
  <si>
    <t>ENDEREÇO: Rodovia Go – 320, KM 10.5, N° 100, Setor Residencial Boa Esperança, Goiatuba – Goiás, CEP:75.600.000</t>
  </si>
  <si>
    <t>MUNÍCIPIO: GOIATUBA - GOIÁS</t>
  </si>
  <si>
    <t>EMAIL: luizantoniobento6@gmail.com</t>
  </si>
  <si>
    <t xml:space="preserve">REPRESENTANTE: REGINALDO ROSA DE ALMEIDA JUNIOR </t>
  </si>
  <si>
    <t xml:space="preserve"> CPF: 048.300.341-73    RG: 5994698  SSP/GO     ESTADO CIVIL: SOLTEIRO</t>
  </si>
  <si>
    <t>ENDEREÇO: RUA AMAPÁ N° 230, CENTRO, Goiatuba - Goiás, CEP: 75.600.000</t>
  </si>
  <si>
    <t>MODALIDADE: CONCORRÊNCIA PÚBLICA Nº 002/2023</t>
  </si>
  <si>
    <t>DATA: 05/01/2023</t>
  </si>
  <si>
    <t>PARCELA DE MAIOR RELEVÂNCIA</t>
  </si>
  <si>
    <t>ITEM</t>
  </si>
  <si>
    <t>SERVIÇOS</t>
  </si>
  <si>
    <t>DESCRIÇÃO</t>
  </si>
  <si>
    <t>UND</t>
  </si>
  <si>
    <t>QUANT.</t>
  </si>
  <si>
    <t>PARC. MAIOR RELEV (50%)</t>
  </si>
  <si>
    <t>1.0</t>
  </si>
  <si>
    <t>ESTRUTURA</t>
  </si>
  <si>
    <t>CONCRETO FCK 25 MPA</t>
  </si>
  <si>
    <t>m³</t>
  </si>
  <si>
    <t>2.0</t>
  </si>
  <si>
    <t xml:space="preserve">REVESTIMENTO DE PISO </t>
  </si>
  <si>
    <t>PISO GRANITINA</t>
  </si>
  <si>
    <t>m²</t>
  </si>
  <si>
    <t>3.0</t>
  </si>
  <si>
    <t xml:space="preserve">COBERTURA </t>
  </si>
  <si>
    <t>TELHAS</t>
  </si>
  <si>
    <t xml:space="preserve">Validade da proposta: 120 (cento e vinte) dias consecutivos, a contar da data de sua apresentação. </t>
  </si>
  <si>
    <t>Goiânia - GO, 05 de janeiro de 2023.</t>
  </si>
  <si>
    <r>
      <rPr>
        <b/>
        <sz val="10"/>
        <color theme="1"/>
        <rFont val="Times New Roman"/>
        <family val="1"/>
      </rPr>
      <t>Construtora Bento Da Cunha Ltda</t>
    </r>
    <r>
      <rPr>
        <sz val="10"/>
        <color theme="1"/>
        <rFont val="Times New Roman"/>
        <family val="1"/>
      </rPr>
      <t xml:space="preserve">
CNPJ: 29.432.001/0001-97
Reginaldo Rosa de Almeida Junior 
Procurador </t>
    </r>
  </si>
  <si>
    <t>CNPJ: 29.432.001/0001-97                                                    INSCRIÇÃO ESTADUAL: 10.714.666-5</t>
  </si>
  <si>
    <t xml:space="preserve">PLANILHA RESUMO </t>
  </si>
  <si>
    <t xml:space="preserve">DESCRIMINAÇÃO DOS SERVIÇOS </t>
  </si>
  <si>
    <t xml:space="preserve">TOTAL SEM BDI </t>
  </si>
  <si>
    <t xml:space="preserve">TOTAL COM BDI </t>
  </si>
  <si>
    <t>PART. (%)</t>
  </si>
  <si>
    <t>SERVIÇOS PRELIMINARES E MOVIMENTO DE TERRA</t>
  </si>
  <si>
    <t>ADMINISTRAÇÃO</t>
  </si>
  <si>
    <t>REFORMA</t>
  </si>
  <si>
    <t>BLOCO 02 SALAS DE AULA COM LAJE - PADRÃO SEDUC</t>
  </si>
  <si>
    <t>BLOCO DE BIBLIOTECA, SALA DE INFORMÁTICA E LABORATÓRIO DE CIÊNCIAS (LAJE PLANA)</t>
  </si>
  <si>
    <t>BLOCO DE SANITÁRIO REDUZIDO MOD 01 - PADRÃO SEDUC</t>
  </si>
  <si>
    <t>BLOCO ADMINISTRATIVO - SEC XXI - 2015</t>
  </si>
  <si>
    <t>COZINHA COM REFEITÓRIO 2015 - SEC. XXI</t>
  </si>
  <si>
    <t>ACESSIBILIDADE</t>
  </si>
  <si>
    <t>CALÇADAS E CANTEIROS</t>
  </si>
  <si>
    <t>PASSARELAS</t>
  </si>
  <si>
    <t>INSTALAÇÕES HIDROSSANITÁRIA</t>
  </si>
  <si>
    <t>INSTALAÇÕES ELÉTRICAS</t>
  </si>
  <si>
    <t>SISTEMAS PARA PREVENÇÃO DE COMBATE CONTRA INCÊNDIO</t>
  </si>
  <si>
    <t>DIVERSOS</t>
  </si>
  <si>
    <t>BLOCO DE VESTIÁRIO COM SANITÁRIOS - PADRÃO SEDUC 2020</t>
  </si>
  <si>
    <t>ESTRUTURAL DO MURO</t>
  </si>
  <si>
    <t xml:space="preserve">CUSTO TOTAL </t>
  </si>
  <si>
    <t xml:space="preserve">PLANILHA ORÇAMENTÁRIA </t>
  </si>
  <si>
    <t>CÓDIGO</t>
  </si>
  <si>
    <t>BANCO</t>
  </si>
  <si>
    <t>QUANT. PARC.</t>
  </si>
  <si>
    <t>QUANT. TOTAL</t>
  </si>
  <si>
    <t>VALOR UNIT.</t>
  </si>
  <si>
    <t>TOTAL</t>
  </si>
  <si>
    <t>PESO (%)</t>
  </si>
  <si>
    <t>M.O</t>
  </si>
  <si>
    <t>MAT.</t>
  </si>
  <si>
    <t>1.1</t>
  </si>
  <si>
    <t>SERVIÇOS PRELIMINARES</t>
  </si>
  <si>
    <t>1.1.1</t>
  </si>
  <si>
    <r>
      <rPr>
        <sz val="7"/>
        <rFont val="Times New Roman"/>
        <family val="1"/>
      </rPr>
      <t>AGETOP
CIVIL</t>
    </r>
  </si>
  <si>
    <t>FERRAMENTAS (MANUAIS/ELÉTRICAS) E MATERIAL DE LIMPEZA PERMANENTE DA OBRA - ÁREAS EDIFICADAS/COBERTAS/FECHADAS</t>
  </si>
  <si>
    <t>1.1.2</t>
  </si>
  <si>
    <t>EPI/PCMAT/PCMSO/EXAMES/TREINAMENTOS/VISITAS (&gt;= 20 EMPREGADOS) - ÁREAS EDIFICADAS/COBERTAS/FECHADAS</t>
  </si>
  <si>
    <t>1.1.3</t>
  </si>
  <si>
    <t>PLACA DE OBRA PLOTADA EM CHAPA METÁLICA 26 , AFIXADA EM CAVALETES DE MADEIRA DE LEI (VIGOTAS 6X12CM) - PADRÃO GOINFRA</t>
  </si>
  <si>
    <t>1.1.4</t>
  </si>
  <si>
    <t>PLACA DE INAUGURAÇÃO AÇO ESCOVADO 60 X 120 CM</t>
  </si>
  <si>
    <t>un</t>
  </si>
  <si>
    <t>1.1.5</t>
  </si>
  <si>
    <t>SONDAGENS P/INTERIOR - (OBRAS CIVIS)</t>
  </si>
  <si>
    <t>m</t>
  </si>
  <si>
    <t>1.1.6</t>
  </si>
  <si>
    <t>DEPÓSITO PARA CIMENTO TIPO I  COM PINTURA PADRÃO GOINFRA (2,20 X 2,262M) A=4,98 M2 ( C/ REAPROV. 1 VEZ ) - INCLUSO PALETES</t>
  </si>
  <si>
    <t>Un</t>
  </si>
  <si>
    <t>1.2</t>
  </si>
  <si>
    <t>SERVIÇO EM TERRA</t>
  </si>
  <si>
    <t>1.2.1</t>
  </si>
  <si>
    <t>SICRO3</t>
  </si>
  <si>
    <r>
      <rPr>
        <sz val="7"/>
        <rFont val="Times New Roman"/>
        <family val="1"/>
      </rPr>
      <t>Demolição mecânica de construções provisórias em alvenaria com escavadeira
hidráulica - sem reaproveitamento</t>
    </r>
  </si>
  <si>
    <t>1.2.2</t>
  </si>
  <si>
    <t>SINAPI</t>
  </si>
  <si>
    <t>CARGA, MANOBRA E DESCARGA DE ENTULHO EM CAMINHÃO BASCULANTE 10 M³ - CARGA COM ESCAVADEIRA HIDRÁULICA  (CAÇAMBA DE 0,80 M³ / 111 HP) E DESCARGA LIVRE (UNIDADE: M3). AF_07/2020</t>
  </si>
  <si>
    <t>1.2.3</t>
  </si>
  <si>
    <r>
      <rPr>
        <sz val="7"/>
        <rFont val="Times New Roman"/>
        <family val="1"/>
      </rPr>
      <t>TRANSPORTE COM CAMINHÃO BASCULANTE DE 10 M³, EM VIA URBANA PAVIMENTADA, ADICIONAL PARA DMT EXCEDENTE A 30 KM (UNIDADE:
M3XKM). AF_07/2020</t>
    </r>
  </si>
  <si>
    <t>M3X KM</t>
  </si>
  <si>
    <t>2.1</t>
  </si>
  <si>
    <t>ENGENHEIRO - (OBRAS CIVIS)</t>
  </si>
  <si>
    <t>H</t>
  </si>
  <si>
    <t>2.2</t>
  </si>
  <si>
    <t>MESTRE DE OBRA - (OBRAS CIVIS)</t>
  </si>
  <si>
    <t>3.1</t>
  </si>
  <si>
    <t>MURO</t>
  </si>
  <si>
    <t>3.1.1</t>
  </si>
  <si>
    <t>DEMOLIÇÕES E RETIRADAS</t>
  </si>
  <si>
    <t>3.1.1.1</t>
  </si>
  <si>
    <t>ALVENARIA</t>
  </si>
  <si>
    <t>3.1.1.1.1</t>
  </si>
  <si>
    <t>DEMOLIÇÃO MANUAL ALVENARIA TIJOLO S/REAP. C/TR.ATE CB. E CARGA</t>
  </si>
  <si>
    <t>3.1.1.2</t>
  </si>
  <si>
    <t>ESQUADRIA METÁLICAS</t>
  </si>
  <si>
    <t>3.1.1.2.1</t>
  </si>
  <si>
    <t>REMOÇÃO DE PORTAS, DE FORMA MANUAL, SEM REAPROVEITAMENTO. AF_12/2017</t>
  </si>
  <si>
    <t>3.1.2</t>
  </si>
  <si>
    <t>CONSTRUÇÃO</t>
  </si>
  <si>
    <t>3.1.2.1</t>
  </si>
  <si>
    <t>ALVENARIAS E DIVISÓRIAS</t>
  </si>
  <si>
    <t>3.1.2.1.1</t>
  </si>
  <si>
    <t>ALVENARIA DE TIJOLO COMUM 1/2 VEZ - ARGAMASSA (1CI : 2CH : 8ARML)</t>
  </si>
  <si>
    <t>3.1.2.1.2</t>
  </si>
  <si>
    <t>CHAPISCO COMUM</t>
  </si>
  <si>
    <t>3.1.2.1.3</t>
  </si>
  <si>
    <t>REBOCO (1 CALH:4 ARFC+100kgCI/M3)</t>
  </si>
  <si>
    <t>3.1.2.1.4</t>
  </si>
  <si>
    <t>RUFO DE CHAPA GALVANIZADA</t>
  </si>
  <si>
    <t>3.1.2.2</t>
  </si>
  <si>
    <t>PINTURA</t>
  </si>
  <si>
    <t>3.1.2.2.1</t>
  </si>
  <si>
    <t>PINTURA ESMALTE ALQUIDICO EST.METALICA 1 DEMAO</t>
  </si>
  <si>
    <t>3.1.2.2.2</t>
  </si>
  <si>
    <t>PINTURA LATEX ACRILICA 2 DEMAOS C/SELADOR</t>
  </si>
  <si>
    <t>3.1.2.3</t>
  </si>
  <si>
    <t>ESQUADRIAS METÁLICAS</t>
  </si>
  <si>
    <t>3.1.2.3.1</t>
  </si>
  <si>
    <t>PORTAO DE ABRIR CHAPA 14  PT-4 C/FERRAGENS</t>
  </si>
  <si>
    <t>3.1.2.3.2</t>
  </si>
  <si>
    <t>3.2</t>
  </si>
  <si>
    <t>CALÇADAS</t>
  </si>
  <si>
    <t>3.2.1</t>
  </si>
  <si>
    <t>3.2.1.1</t>
  </si>
  <si>
    <t>DEMOLIÇÃO MANUAL EM CONCRETO SIMPLES C/TR.ATE CB.E CARGA (O.C.)</t>
  </si>
  <si>
    <t>3.3</t>
  </si>
  <si>
    <t>3.3.1</t>
  </si>
  <si>
    <t>3.3.1.1</t>
  </si>
  <si>
    <t>PINTURAS</t>
  </si>
  <si>
    <t>3.3.1.1.1</t>
  </si>
  <si>
    <t>REMOCAO DE PINTURA ANTIGA A LATEX</t>
  </si>
  <si>
    <t>3.3.1.1.2</t>
  </si>
  <si>
    <t>REMOCAO DE PINTURA ANTIGA A OLEO OU ESMALTE</t>
  </si>
  <si>
    <t>3.3.1.2</t>
  </si>
  <si>
    <t>REVESTIMENTOS DE PISO</t>
  </si>
  <si>
    <t>3.3.1.2.1</t>
  </si>
  <si>
    <t>Lixamento mecanizado em superfície de concreto</t>
  </si>
  <si>
    <t>3.4</t>
  </si>
  <si>
    <t>SALAS DE AULA</t>
  </si>
  <si>
    <t>3.4.1</t>
  </si>
  <si>
    <t>3.4.1.1</t>
  </si>
  <si>
    <t>3.4.1.1.1</t>
  </si>
  <si>
    <t>3.4.1.2</t>
  </si>
  <si>
    <t>3.4.1.2.1</t>
  </si>
  <si>
    <t>3.4.1.3</t>
  </si>
  <si>
    <t>3.4.1.3.1</t>
  </si>
  <si>
    <t>3.4.2</t>
  </si>
  <si>
    <t>3.4.2.1</t>
  </si>
  <si>
    <t>REVESTIMENTO DE PISO</t>
  </si>
  <si>
    <t>3.4.2.1.1</t>
  </si>
  <si>
    <t>RASPAGEM E APLICAÇÃO RESINA ACRÍLICA DUAS DEMÃOS</t>
  </si>
  <si>
    <t>3.4.2.2</t>
  </si>
  <si>
    <t>3.4.2.2.1</t>
  </si>
  <si>
    <t>PINTURA ESMALTE ALQUIDICO ESTR.METALICA 2 DEMAOS</t>
  </si>
  <si>
    <t>3.4.2.3</t>
  </si>
  <si>
    <t>3.4.2.3.1</t>
  </si>
  <si>
    <t>3.4.2.3.2</t>
  </si>
  <si>
    <t>PINTURA LATEX ACRILICO 2 DEMAOS</t>
  </si>
  <si>
    <t>3.4.2.3.3</t>
  </si>
  <si>
    <t>APLICAÇÃO MANUAL DE PINTURA COM TINTA LÁTEX ACRÍLICA EM TETO, DUAS DEMÃOS. AF_06/2014</t>
  </si>
  <si>
    <t>3.4.2.3.4</t>
  </si>
  <si>
    <t>EMASSAMENTO ACRILICO 2 DEMAOS</t>
  </si>
  <si>
    <t>3.4.2.3.5</t>
  </si>
  <si>
    <r>
      <rPr>
        <sz val="7"/>
        <rFont val="Times New Roman"/>
        <family val="1"/>
      </rPr>
      <t>APLICAÇÃO E LIXAMENTO DE MASSA LÁTEX EM TETO, DUAS DEMÃOS.
AF_06/2014</t>
    </r>
  </si>
  <si>
    <t>4.1</t>
  </si>
  <si>
    <t>TRANSPORTES</t>
  </si>
  <si>
    <t>4.1.1</t>
  </si>
  <si>
    <t>TRANSPORTE DE ENTULHO EM CAMINHÃO  INCLUSO A CARGA MANUAL</t>
  </si>
  <si>
    <t>4.2</t>
  </si>
  <si>
    <t>4.2.1</t>
  </si>
  <si>
    <t>IMPLANTAÇÃO</t>
  </si>
  <si>
    <t>4.2.1.1</t>
  </si>
  <si>
    <t>ESCAVACAO MECANICA</t>
  </si>
  <si>
    <t>4.2.1.2</t>
  </si>
  <si>
    <t>CARGA MECANIZADA</t>
  </si>
  <si>
    <t>4.2.1.3</t>
  </si>
  <si>
    <t>TRANSPORTE DE MATERIAL ESCAVADO M3.KM</t>
  </si>
  <si>
    <r>
      <rPr>
        <sz val="7"/>
        <rFont val="Times New Roman"/>
        <family val="1"/>
      </rPr>
      <t>m3k
m</t>
    </r>
  </si>
  <si>
    <t>4.2.1.4</t>
  </si>
  <si>
    <t>COMPACTAÇÃO MECÂNICA SEM CONTROLE LABORATÓRIO</t>
  </si>
  <si>
    <t>4.3</t>
  </si>
  <si>
    <t>FUNDAÇÕES E SONDAGENS</t>
  </si>
  <si>
    <t>4.3.1</t>
  </si>
  <si>
    <t>ESTACAS</t>
  </si>
  <si>
    <t>4.3.1.1</t>
  </si>
  <si>
    <t>ESTACA A TRADO DIAM.30 CM SEM FERRO</t>
  </si>
  <si>
    <t>M</t>
  </si>
  <si>
    <t>4.3.1.2</t>
  </si>
  <si>
    <t>ARMAÇÃO DE BLOCO, VIGA BALDRAME OU SAPATA UTILIZANDO AÇO CA-50 DE 10 MM - MONTAGEM. AF_06/2017</t>
  </si>
  <si>
    <t>KG</t>
  </si>
  <si>
    <t>4.3.1.3</t>
  </si>
  <si>
    <t>ARMAÇÃO DE BLOCO, VIGA BALDRAME E SAPATA UTILIZANDO AÇO CA-60 DE 5 MM - MONTAGEM. AF_06/2017</t>
  </si>
  <si>
    <t>4.3.2</t>
  </si>
  <si>
    <t>BLOCOS</t>
  </si>
  <si>
    <t>4.3.2.1</t>
  </si>
  <si>
    <t>ESCAVAÇÃO MANUAL PARA BLOCO DE COROAMENTO OU SAPATA (SEM ESCAVAÇÃO PARA COLOCAÇÃO DE FÔRMAS). AF_06/2017</t>
  </si>
  <si>
    <t>4.3.2.2</t>
  </si>
  <si>
    <t>APILOAMENTO (BLOCOS/SAPATAS)</t>
  </si>
  <si>
    <t>4.3.2.3</t>
  </si>
  <si>
    <t>LASTRO DE BRITA - (OBRAS CIVIS)</t>
  </si>
  <si>
    <t>4.3.2.4</t>
  </si>
  <si>
    <r>
      <rPr>
        <sz val="7"/>
        <rFont val="Times New Roman"/>
        <family val="1"/>
      </rPr>
      <t>CONCRETO FCK = 25MPA, TRAÇO 1:2,3:2,7 (EM MASSA SECA DE CIMENTO/ AREIA MÉDIA/ BRITA 1) - PREPARO MECÂNICO COM BETONEIRA 600 L.
AF_05/2021</t>
    </r>
  </si>
  <si>
    <t>4.3.2.5</t>
  </si>
  <si>
    <t>LANÇAMENTO/APLICAÇÃO/ADENSAMENTO DE CONCRETO EM FUNDAÇÃO- (O.C.)</t>
  </si>
  <si>
    <t>4.3.2.6</t>
  </si>
  <si>
    <t>ARMAÇÃO DE BLOCO, VIGA BALDRAME OU SAPATA UTILIZANDO AÇO CA-50 DE 8 MM - MONTAGEM. AF_06/2017</t>
  </si>
  <si>
    <t>4.3.2.7</t>
  </si>
  <si>
    <r>
      <rPr>
        <sz val="7"/>
        <rFont val="Times New Roman"/>
        <family val="1"/>
      </rPr>
      <t>ARMAÇÃO DE BLOCO, VIGA BALDRAME E SAPATA UTILIZANDO AÇO CA-60
DE 5 MM - MONTAGEM. AF_06/2017</t>
    </r>
  </si>
  <si>
    <t>4.4</t>
  </si>
  <si>
    <t>4.4.1</t>
  </si>
  <si>
    <t>VIGAS BALDRAMES</t>
  </si>
  <si>
    <t>4.4.1.1</t>
  </si>
  <si>
    <t>ESCAVAÇÃO MANUAL DE VALA PARA VIGA BALDRAME (INCLUINDO ESCAVAÇÃO PARA COLOCAÇÃO DE FÔRMAS). AF_06/2017</t>
  </si>
  <si>
    <t>4.4.1.2</t>
  </si>
  <si>
    <t>4.4.1.3</t>
  </si>
  <si>
    <t>4.4.1.4</t>
  </si>
  <si>
    <t>FORMA DE TABUA CINTA BALDRAME U=8 VEZES</t>
  </si>
  <si>
    <t>4.4.1.5</t>
  </si>
  <si>
    <t>4.4.1.6</t>
  </si>
  <si>
    <t>LANÇAMENTO/APLICAÇÃO/ADENSAMENTO MANUAL DE CONCRETO - (OBRAS CIVIS)</t>
  </si>
  <si>
    <t>4.4.1.7</t>
  </si>
  <si>
    <t>REATERRO MANUAL APILOADO COM SOQUETE. AF_10/2017</t>
  </si>
  <si>
    <t>4.4.1.8</t>
  </si>
  <si>
    <t>4.4.1.9</t>
  </si>
  <si>
    <t>4.4.2</t>
  </si>
  <si>
    <t>PILARES</t>
  </si>
  <si>
    <t>4.4.2.1</t>
  </si>
  <si>
    <t>FORMA CH.COMPENSADA 12MM-VIGA/PILAR U=4V - (OBRAS CIVIS)</t>
  </si>
  <si>
    <t>4.4.2.2</t>
  </si>
  <si>
    <t>4.4.2.3</t>
  </si>
  <si>
    <t>4.4.2.4</t>
  </si>
  <si>
    <t>ARMAÇÃO DE PILAR OU VIGA DE UMA ESTRUTURA CONVENCIONAL DE CONCRETO ARMADO EM UMA EDIFICAÇÃO TÉRREA OU SOBRADO UTILIZANDO AÇO CA-50 DE 10,0 MM - MONTAGEM. AF_12/2015</t>
  </si>
  <si>
    <t>4.4.2.5</t>
  </si>
  <si>
    <r>
      <rPr>
        <sz val="7"/>
        <rFont val="Times New Roman"/>
        <family val="1"/>
      </rPr>
      <t>ARMAÇÃO DE PILAR OU VIGA DE UMA ESTRUTURA CONVENCIONAL DE CONCRETO ARMADO EM UMA EDIFICAÇÃO TÉRREA OU SOBRADO
UTILIZANDO AÇO CA-60 DE 5,0 MM - MONTAGEM. AF_12/2015</t>
    </r>
  </si>
  <si>
    <t>4.4.3</t>
  </si>
  <si>
    <t>VIGAS DE COBERTURA</t>
  </si>
  <si>
    <t>4.4.3.1</t>
  </si>
  <si>
    <r>
      <rPr>
        <sz val="7"/>
        <rFont val="Times New Roman"/>
        <family val="1"/>
      </rPr>
      <t>MONTAGEM E DESMONTAGEM DE FÔRMA DE VIGA, ESCORAMENTO METÁLICO, PÉ-DIREITO SIMPLES, EM CHAPA DE MADEIRA RESINADA, 8
UTILIZAÇÕES. AF_09/2020</t>
    </r>
  </si>
  <si>
    <t>4.4.3.2</t>
  </si>
  <si>
    <t>4.4.3.3</t>
  </si>
  <si>
    <t>4.4.3.4</t>
  </si>
  <si>
    <r>
      <rPr>
        <sz val="7"/>
        <rFont val="Times New Roman"/>
        <family val="1"/>
      </rPr>
      <t>ARMAÇÃO DE PILAR OU VIGA DE UMA ESTRUTURA CONVENCIONAL DE CONCRETO ARMADO EM UMA EDIFICAÇÃO TÉRREA OU SOBRADO
UTILIZANDO AÇO CA-50 DE 6,3 MM - MONTAGEM. AF_12/2015</t>
    </r>
  </si>
  <si>
    <t>4.4.3.5</t>
  </si>
  <si>
    <r>
      <rPr>
        <sz val="7"/>
        <rFont val="Times New Roman"/>
        <family val="1"/>
      </rPr>
      <t>ARMAÇÃO DE PILAR OU VIGA DE UMA ESTRUTURA CONVENCIONAL DE
CONCRETO ARMADO EM UMA EDIFICAÇÃO TÉRREA OU SOBRADO UTILIZANDO AÇO CA-50 DE 8,0 MM - MONTAGEM. AF_12/2015</t>
    </r>
  </si>
  <si>
    <t>4.4.3.6</t>
  </si>
  <si>
    <r>
      <rPr>
        <sz val="7"/>
        <rFont val="Times New Roman"/>
        <family val="1"/>
      </rPr>
      <t>ARMAÇÃO DE PILAR OU VIGA DE UMA ESTRUTURA CONVENCIONAL DE CONCRETO ARMADO EM UMA EDIFICAÇÃO TÉRREA OU SOBRADO
UTILIZANDO AÇO CA-50 DE 10,0 MM - MONTAGEM. AF_12/2015</t>
    </r>
  </si>
  <si>
    <t>4.4.3.7</t>
  </si>
  <si>
    <t>ARMAÇÃO DE PILAR OU VIGA DE UMA ESTRUTURA CONVENCIONAL DE CONCRETO ARMADO EM UMA EDIFICAÇÃO TÉRREA OU SOBRADO UTILIZANDO AÇO CA-60 DE 5,0 MM - MONTAGEM. AF_12/2015</t>
  </si>
  <si>
    <t>4.4.4</t>
  </si>
  <si>
    <t>LAJE</t>
  </si>
  <si>
    <t>4.4.4.1</t>
  </si>
  <si>
    <t>AGETOP CIVIL</t>
  </si>
  <si>
    <t>FORRO EM LAJE PRE-MOLDADA INC.CAPEAMENTO/FERR.DISTRIB./ESCORAMENTO E FORMA/DESFORMA</t>
  </si>
  <si>
    <t>4.4.5</t>
  </si>
  <si>
    <t>OUTROS</t>
  </si>
  <si>
    <t>4.4.5.1</t>
  </si>
  <si>
    <t>VERGA/CONTRAVERGA EM CONCRETO ARMADO FCK = 20 MPA</t>
  </si>
  <si>
    <t>4.5</t>
  </si>
  <si>
    <t>4.5.1</t>
  </si>
  <si>
    <t>ALVENARIA DE TIJOLO LAMINADO 1/2 VEZ  - ARG. (1CI : 1CH : 5ARML)</t>
  </si>
  <si>
    <t>4.5.2</t>
  </si>
  <si>
    <t>FIXAÇÃO (ENCUNHAMENTO) DE ALVENARIA DE VEDAÇÃO COM ARGAMASSA APLICADA COM COLHER. AF_03/2016</t>
  </si>
  <si>
    <t>4.6</t>
  </si>
  <si>
    <t>IMPERMEABILIZAÇÃO</t>
  </si>
  <si>
    <t>4.6.1</t>
  </si>
  <si>
    <r>
      <rPr>
        <sz val="7"/>
        <rFont val="Times New Roman"/>
        <family val="1"/>
      </rPr>
      <t>IMPERMEABILIZAÇÃO DE FLOREIRA OU VIGA BALDRAME COM ARGAMASSA DE CIMENTO E AREIA, COM ADITIVO IMPERMEABILIZANTE, E = 2 CM.
AF_06/2018</t>
    </r>
  </si>
  <si>
    <t>4.7</t>
  </si>
  <si>
    <t>ESTRUTURAS METÁLICAS</t>
  </si>
  <si>
    <t>4.7.1</t>
  </si>
  <si>
    <t>ESTRUTURA TRELIÇADA DE COBERTURA, TIPO FINK, COM LIGAÇÕES SOLDADAS, INCLUSOS PERFIS METÁLICOS, CHAPAS METÁLICAS, MÃO DE OBRA E TRANSPORTE COM GUINDASTE - FORNECIMENTO E INSTALAÇÃO. AF_01/2020_P</t>
  </si>
  <si>
    <t>4.8</t>
  </si>
  <si>
    <t>COBERTURAS</t>
  </si>
  <si>
    <t>4.8.1</t>
  </si>
  <si>
    <t>COBERTURA COM TELHA PLAN RESINADA COR VERMELHA</t>
  </si>
  <si>
    <t>4.8.2</t>
  </si>
  <si>
    <t>CUMEEIRA  P/ TELHA PLAN RESINADA COR VERMELHA</t>
  </si>
  <si>
    <t>4.8.3</t>
  </si>
  <si>
    <t>EMBOÇAMENTO COM ARGAMASSA TRAÇO 1:2:9 (CIMENTO, CAL E AREIA). AF_07/2019</t>
  </si>
  <si>
    <t>4.9</t>
  </si>
  <si>
    <t>4.9.1</t>
  </si>
  <si>
    <r>
      <rPr>
        <sz val="7"/>
        <rFont val="Times New Roman"/>
        <family val="1"/>
      </rPr>
      <t>JANELA DE AÇO DE CORRER COM 4 FOLHAS PARA VIDRO, COM BATENTE, FERRAGENS E PINTURA ANTICORROSIVA. EXCLUSIVE VIDROS, ALIZAR E
CONTRAMARCO. FORNECIMENTO E INSTALAÇÃO. AF_12/2019</t>
    </r>
  </si>
  <si>
    <t>4.9.2</t>
  </si>
  <si>
    <t>ESQ. MAXIMO AR CHAPA/VIDRO J3/J5/J6/J8 C/FERRAGENS</t>
  </si>
  <si>
    <t>4.9.3</t>
  </si>
  <si>
    <t>PORTA DE ABRIR EM CHAPA PF-1 C/FERRAGENS</t>
  </si>
  <si>
    <t>4.10</t>
  </si>
  <si>
    <t>VIDROS</t>
  </si>
  <si>
    <t>4.10.1</t>
  </si>
  <si>
    <t>VIDRO LISO 4 MM - COLOCADO</t>
  </si>
  <si>
    <t>4.11</t>
  </si>
  <si>
    <t>REVESTIMENTO DE PAREDE</t>
  </si>
  <si>
    <t>4.11.1</t>
  </si>
  <si>
    <t>4.11.2</t>
  </si>
  <si>
    <t>REBOCO - 1CI:3 ARML - (BASE P/TINTA EPOXI / OUTROS)</t>
  </si>
  <si>
    <t>4.12</t>
  </si>
  <si>
    <t>FORRO</t>
  </si>
  <si>
    <t>4.12.1</t>
  </si>
  <si>
    <t>APLICAÇÃO MANUAL DE GESSO DESEMPENADO (SEM TALISCAS) EM TETO DE AMBIENTES DE ÁREA MAIOR QUE 10M², ESPESSURA DE 1,0CM. AF_06/2014</t>
  </si>
  <si>
    <t>4.12.2</t>
  </si>
  <si>
    <t>ACABAMENTOS PARA FORRO (MOLDURA DE GESSO). AF_05/2017</t>
  </si>
  <si>
    <t>4.13</t>
  </si>
  <si>
    <t>4.13.1</t>
  </si>
  <si>
    <t>LASTRO DE CONCRETO REGULARIZADO IMPERMEABILIZADO 1:3:6 ESP=5CM (BASE)</t>
  </si>
  <si>
    <t>4.13.2</t>
  </si>
  <si>
    <t>GRANITINA 8MM FUNDIDA COM CONTRAPISO (1CI:3ARML) E=2CM E JUNTA PLASTICA 27MM</t>
  </si>
  <si>
    <t>4.13.3</t>
  </si>
  <si>
    <t>RODAPÉ FUNDIDO DE GRANITINA 7CM</t>
  </si>
  <si>
    <t>4.13.4</t>
  </si>
  <si>
    <t>4.13.5</t>
  </si>
  <si>
    <t>EXECUÇÃO DE PASSEIO (CALÇADA) OU PISO DE CONCRETO COM CONCRETO MOLDADO IN LOCO, FEITO EM OBRA, ACABAMENTO CONVENCIONAL, ESPESSURA 6 CM, ARMADO. AF_07/2016</t>
  </si>
  <si>
    <t>4.14</t>
  </si>
  <si>
    <t>MARCENARIA</t>
  </si>
  <si>
    <t>4.14.1</t>
  </si>
  <si>
    <t>BATE CARTEIRA ENVERNIZADO E ASSENT. 2,5 X 12 CM</t>
  </si>
  <si>
    <t>4.15</t>
  </si>
  <si>
    <t>4.15.1</t>
  </si>
  <si>
    <t>PINTURA COM BARRADO - TINTA ESMALTE</t>
  </si>
  <si>
    <t>4.15.1.1</t>
  </si>
  <si>
    <t>APLICAÇÃO E LIXAMENTO DE MASSA LÁTEX EM PAREDES, DUAS DEMÃOS. AF_06/2014</t>
  </si>
  <si>
    <t>4.15.1.2</t>
  </si>
  <si>
    <t>PINT.ESMALTE SINT.PAREDES - 2 DEM.C/SELADOR</t>
  </si>
  <si>
    <t>4.15.2</t>
  </si>
  <si>
    <t>PINTURA ACIMA DO BARRADO - TINTA ESMALTE</t>
  </si>
  <si>
    <t>4.15.2.1</t>
  </si>
  <si>
    <t>4.15.2.2</t>
  </si>
  <si>
    <t>APLICAÇÃO MANUAL DE PINTURA COM TINTA LÁTEX ACRÍLICA EM PAREDES, DUAS DEMÃOS. AF_06/2014</t>
  </si>
  <si>
    <t>4.15.3</t>
  </si>
  <si>
    <t>PINTURA DO TETO - TINTA PVA</t>
  </si>
  <si>
    <t>4.15.3.1</t>
  </si>
  <si>
    <t>APLICAÇÃO E LIXAMENTO DE MASSA LÁTEX EM TETO, DUAS DEMÃOS. AF_06/2014</t>
  </si>
  <si>
    <t>4.15.3.2</t>
  </si>
  <si>
    <t>PINTURA PVA LATEX 2 DEMAOS SEM SELADOR</t>
  </si>
  <si>
    <t>4.15.4</t>
  </si>
  <si>
    <t>PINTURA EXTERNA</t>
  </si>
  <si>
    <t>4.15.4.1</t>
  </si>
  <si>
    <t>4.15.5</t>
  </si>
  <si>
    <t>PINTURA ESQUADRIAS</t>
  </si>
  <si>
    <t>4.15.5.1</t>
  </si>
  <si>
    <t>PINT.ESMALTE/ESQUAD.FERRO C/FUNDO ANTICOR.</t>
  </si>
  <si>
    <t>4.15.6</t>
  </si>
  <si>
    <t>4.15.6.1</t>
  </si>
  <si>
    <t>4.15.7</t>
  </si>
  <si>
    <t>ESTRUT. METÁLICA DA COBERTURA</t>
  </si>
  <si>
    <t>4.15.7.1</t>
  </si>
  <si>
    <t>4.16</t>
  </si>
  <si>
    <t>4.16.1</t>
  </si>
  <si>
    <t>COMP75</t>
  </si>
  <si>
    <t>Próprio</t>
  </si>
  <si>
    <t xml:space="preserve">QUADRO ESCOLAR MISTO 4,20x1,25M - FÓRMICA BRANCA BRILHANTE (3,08x1,25M) E FELTRO VERDE COM FUNDO EM CORTIÇA 6MM (1,05x1,25M) GOINFRA + COT) </t>
  </si>
  <si>
    <t>UN</t>
  </si>
  <si>
    <r>
      <rPr>
        <b/>
        <sz val="7"/>
        <rFont val="Times New Roman"/>
        <family val="1"/>
      </rPr>
      <t>BLOCO DE BIBLIOTECA, SALA DE INFORMÁTICA E LABORATÓRIO DE
CIÊNCIAS (LAJE PLANA) PADRÃO GOINFRA</t>
    </r>
  </si>
  <si>
    <t>5.1</t>
  </si>
  <si>
    <t>5.1.1</t>
  </si>
  <si>
    <r>
      <rPr>
        <sz val="7"/>
        <rFont val="Times New Roman"/>
        <family val="1"/>
      </rPr>
      <t>LOCAÇÃO DA OBRA, EXECUÇÃO DE GABARITO SEM REAPROVEITAMENTO, INCLUSO PINTURA (FACE INTERNA DO RIPÃO 15CM) E PIQUETE COM
TESTEMUNHA</t>
    </r>
  </si>
  <si>
    <t>5.2</t>
  </si>
  <si>
    <t>5.2.1</t>
  </si>
  <si>
    <t>5.3</t>
  </si>
  <si>
    <t>5.3.1</t>
  </si>
  <si>
    <t>5.3.1.1</t>
  </si>
  <si>
    <t>ESCAVACAO MANUAL DE VALAS &lt; 1 MTS. (OBRAS CIVIS)</t>
  </si>
  <si>
    <t>5.3.1.2</t>
  </si>
  <si>
    <t>REATERRO COM APILOAMENTO</t>
  </si>
  <si>
    <t>5.3.1.3</t>
  </si>
  <si>
    <t>APILOAMENTO</t>
  </si>
  <si>
    <t>5.3.1.4</t>
  </si>
  <si>
    <t>ATERRO INTERNO SEM APILOAMENTO C/ TRANSPORTE EM CARRINHO MÃO</t>
  </si>
  <si>
    <t>5.4</t>
  </si>
  <si>
    <t>5.4.1</t>
  </si>
  <si>
    <t>5.4.1.1</t>
  </si>
  <si>
    <t>5.4.1.2</t>
  </si>
  <si>
    <t>5.4.1.3</t>
  </si>
  <si>
    <t>5.4.2</t>
  </si>
  <si>
    <t>5.4.2.1</t>
  </si>
  <si>
    <t>5.4.2.2</t>
  </si>
  <si>
    <t>5.4.2.3</t>
  </si>
  <si>
    <t>5.4.2.4</t>
  </si>
  <si>
    <t>CONCRETO FCK = 25MPA, TRAÇO 1:2,3:2,7 (EM MASSA SECA DE CIMENTO/ AREIA MÉDIA/ BRITA 1) - PREPARO MECÂNICO COM BETONEIRA 600 L. AF_05/2021</t>
  </si>
  <si>
    <t>5.4.2.5</t>
  </si>
  <si>
    <t>5.4.2.6</t>
  </si>
  <si>
    <t>5.4.2.7</t>
  </si>
  <si>
    <t>ARMAÇÃO DE BLOCO, VIGA BALDRAME OU SAPATA UTILIZANDO AÇO CA-50 DE 6,3 MM - MONTAGEM. AF_06/2017</t>
  </si>
  <si>
    <t>5.4.2.8</t>
  </si>
  <si>
    <t>5.5</t>
  </si>
  <si>
    <t>5.5.1</t>
  </si>
  <si>
    <t>5.5.1.1</t>
  </si>
  <si>
    <t>5.5.1.2</t>
  </si>
  <si>
    <t>5.5.1.3</t>
  </si>
  <si>
    <t>5.5.1.4</t>
  </si>
  <si>
    <t>5.5.1.5</t>
  </si>
  <si>
    <t>5.5.1.6</t>
  </si>
  <si>
    <t>5.5.1.7</t>
  </si>
  <si>
    <t>5.5.1.8</t>
  </si>
  <si>
    <t>5.5.1.9</t>
  </si>
  <si>
    <t>5.5.1.10</t>
  </si>
  <si>
    <t>5.5.2</t>
  </si>
  <si>
    <t>5.5.2.1</t>
  </si>
  <si>
    <t>FORMA CH.COMPENSADA 12MM-VIGA/PILAR U=4V - (OBRAS CIVIS</t>
  </si>
  <si>
    <t>5.5.2.2</t>
  </si>
  <si>
    <t>5.5.2.3</t>
  </si>
  <si>
    <t>5.5.2.4</t>
  </si>
  <si>
    <t>5.5.2.5</t>
  </si>
  <si>
    <r>
      <rPr>
        <sz val="7"/>
        <rFont val="Times New Roman"/>
        <family val="1"/>
      </rPr>
      <t>ARMAÇÃO DE PILAR OU VIGA DE UMA ESTRUTURA CONVENCIONAL DE
CONCRETO ARMADO EM UMA EDIFICAÇÃO TÉRREA OU SOBRADO UTILIZANDO AÇO CA-50 DE 10,0 MM - MONTAGEM. AF_12/2015</t>
    </r>
  </si>
  <si>
    <t>5.5.2.6</t>
  </si>
  <si>
    <t>ARMAÇÃO DE PILAR OU VIGA DE UMA ESTRUTURA CONVENCIONAL DE CONCRETO ARMADO EM UMA EDIFICAÇÃO TÉRREA OU SOBRADO UTILIZANDO AÇO CA-50 DE 12,5 MM - MONTAGEM. AF_12/2015</t>
  </si>
  <si>
    <t>5.5.2.7</t>
  </si>
  <si>
    <t>5.5.3</t>
  </si>
  <si>
    <t>5.5.3.1</t>
  </si>
  <si>
    <t>MONTAGEM E DESMONTAGEM DE FÔRMA DE VIGA, ESCORAMENTO METÁLICO, PÉ-DIREITO SIMPLES, EM CHAPA DE MADEIRA RESINADA, 8 UTILIZAÇÕES. AF_09/2020</t>
  </si>
  <si>
    <t>5.5.3.2</t>
  </si>
  <si>
    <t>5.5.3.3</t>
  </si>
  <si>
    <t>5.5.3.4</t>
  </si>
  <si>
    <t>ARMAÇÃO DE PILAR OU VIGA DE UMA ESTRUTURA CONVENCIONAL DE CONCRETO ARMADO EM UMA EDIFICAÇÃO TÉRREA OU SOBRADO UTILIZANDO AÇO CA-50 DE 8,0 MM - MONTAGEM. AF_12/2015</t>
  </si>
  <si>
    <t>5.5.3.5</t>
  </si>
  <si>
    <t>5.5.3.6</t>
  </si>
  <si>
    <t>5.5.3.7</t>
  </si>
  <si>
    <t>5.5.4</t>
  </si>
  <si>
    <t>5.5.4.1</t>
  </si>
  <si>
    <t>FORRO EM LAJE PRE-MOLDADA
INC.CAPEAMENTO/FERR.DISTRIB./ESCORAMENTO E FORMA/DESFORMA</t>
  </si>
  <si>
    <t>5.5.5</t>
  </si>
  <si>
    <t>5.5.5.1</t>
  </si>
  <si>
    <t>5.6</t>
  </si>
  <si>
    <t>5.6.1</t>
  </si>
  <si>
    <t>ALVENARIA DE TIJOLO FURADO 1/2 VEZ 14X29X9 - 6 FUROS -  ARG. (1CALH:4ARML+100KG DE CI/M3)</t>
  </si>
  <si>
    <t>5.7</t>
  </si>
  <si>
    <t>5.7.1</t>
  </si>
  <si>
    <t>IMPERMEABILIZAÇÃO DE FLOREIRA OU VIGA BALDRAME COM ARGAMASSA DE CIMENTO E AREIA, COM ADITIVO IMPERMEABILIZANTE, E = 2 CM. AF_06/2018</t>
  </si>
  <si>
    <t>5.8</t>
  </si>
  <si>
    <t>5.8.1</t>
  </si>
  <si>
    <t>5.9</t>
  </si>
  <si>
    <t>5.9.1</t>
  </si>
  <si>
    <t>5.9.2</t>
  </si>
  <si>
    <t>5.9.3</t>
  </si>
  <si>
    <t>EMBOCAMENTO LATERAL  (OITOES)</t>
  </si>
  <si>
    <t>5.9.4</t>
  </si>
  <si>
    <t>EMBOCAMENTO DE BEIRAL</t>
  </si>
  <si>
    <t>5.10</t>
  </si>
  <si>
    <t>5.10.1</t>
  </si>
  <si>
    <t>GRADE DE PROTECAO/TUBO INDUSTRIAL/FERRO REDONDO-GP5</t>
  </si>
  <si>
    <t>5.10.2</t>
  </si>
  <si>
    <t>ESQ.MAXIMO AR CHAPA/VIDRO J1/J2/J7/J15 C/FERRAGENS</t>
  </si>
  <si>
    <t>5.10.3</t>
  </si>
  <si>
    <t>5.11</t>
  </si>
  <si>
    <t>5.11.1</t>
  </si>
  <si>
    <t>5.12</t>
  </si>
  <si>
    <t>5.12.1</t>
  </si>
  <si>
    <t>5.12.2</t>
  </si>
  <si>
    <t>EMBOÇO (1CI:4 ARML)</t>
  </si>
  <si>
    <t>5.12.3</t>
  </si>
  <si>
    <t>5.12.4</t>
  </si>
  <si>
    <t>CHAPISCO GROSSO</t>
  </si>
  <si>
    <t>5.12.5</t>
  </si>
  <si>
    <t>REVESTIMENTO COM CERÂMICA</t>
  </si>
  <si>
    <t>5.12.6</t>
  </si>
  <si>
    <t>PEITORIL LINEAR EM GRANITO OU MÁRMORE, L = 15CM, COMPRIMENTO DE ATÉ 2M, ASSENTADO COM ARGAMASSA 1:6 COM ADITIVO. AF_11/2020</t>
  </si>
  <si>
    <t>5.12.7</t>
  </si>
  <si>
    <t>5.13</t>
  </si>
  <si>
    <t>5.13.1</t>
  </si>
  <si>
    <t>CHAPISCO EM FORRO (1CI: 3 ARG)</t>
  </si>
  <si>
    <t>5.13.2</t>
  </si>
  <si>
    <t>5.14</t>
  </si>
  <si>
    <t>5.14.1</t>
  </si>
  <si>
    <t>5.14.2</t>
  </si>
  <si>
    <t>5.14.3</t>
  </si>
  <si>
    <t>5.14.4</t>
  </si>
  <si>
    <t>5.14.5</t>
  </si>
  <si>
    <t>5.15</t>
  </si>
  <si>
    <t>5.15.1</t>
  </si>
  <si>
    <t>5.15.2</t>
  </si>
  <si>
    <t>TÁBUA APARELHADA PARA  GUICHÊ</t>
  </si>
  <si>
    <t>5.15.3</t>
  </si>
  <si>
    <t>PRATELEIRA MONTANTES EM ALVEN. APARENTE C/PINTURA</t>
  </si>
  <si>
    <t>5.15.4</t>
  </si>
  <si>
    <t>QUADRO AVISO TP-1 (1,20 X 1,20 M)</t>
  </si>
  <si>
    <t>5.16</t>
  </si>
  <si>
    <t>5.16.1</t>
  </si>
  <si>
    <t>5.16.2</t>
  </si>
  <si>
    <t>EMASSAMENTO COM MASSA PVA UMA DEMAO</t>
  </si>
  <si>
    <t>5.16.3</t>
  </si>
  <si>
    <t>PINTURA LATEX DUAS DEMAOS COM SELADOR</t>
  </si>
  <si>
    <t>5.16.4</t>
  </si>
  <si>
    <t>PINTURA LATEX TRES DEMAOS COM SELADOR</t>
  </si>
  <si>
    <t>5.16.5</t>
  </si>
  <si>
    <t>5.16.6</t>
  </si>
  <si>
    <t>5.16.7</t>
  </si>
  <si>
    <t>5.16.8</t>
  </si>
  <si>
    <t>PINTURA  ALQUÍDICA BRILHANTE DUPLA FUNÇÃO 2 DEMÃOS = 50 MÍCRONS</t>
  </si>
  <si>
    <t>5.16.9</t>
  </si>
  <si>
    <t>LETREIRO PEQ.PORTE A PINCEL EM PAREDE E PORTAS</t>
  </si>
  <si>
    <t>5.17</t>
  </si>
  <si>
    <t>5.17.1</t>
  </si>
  <si>
    <t>BANCADA DE GRANITO C/ESPELHO</t>
  </si>
  <si>
    <t>5.17.2</t>
  </si>
  <si>
    <t>BASE DE BANCADA REBOCADA</t>
  </si>
  <si>
    <t>5.17.3</t>
  </si>
  <si>
    <t>QUADRO ESCOLAR MISTO 4,20x1,25M - FÓRMICA BRANCA BRILHANTE (3,08x1,25M) E FELTRO VERDE COM FUNDO EM CORTIÇA 6MM (1,05x1,25M) (GOINFRA + COT)</t>
  </si>
  <si>
    <t>5.18</t>
  </si>
  <si>
    <t>5.18.1</t>
  </si>
  <si>
    <t>Instalações de água fria</t>
  </si>
  <si>
    <t>5.18.1.1</t>
  </si>
  <si>
    <t>TUBO, PVC, SOLDÁVEL, DN 25MM, INSTALADO EM RAMAL OU SUB-RAMALDE ÁGUA -  FORNECIMENTO E INSTALAÇÃO. AF_06/2022</t>
  </si>
  <si>
    <t>5.18.1.2</t>
  </si>
  <si>
    <t>TUBO, PVC, SOLDÁVEL, DN 32MM, INSTALADO EM RAMAL OU SUB-RAMAL DE ÁGUA - FORNECIMENTO E INSTALAÇÃO. AF_06/2022</t>
  </si>
  <si>
    <t>5.18.1.3</t>
  </si>
  <si>
    <t>TUBO, PVC, SOLDÁVEL, DN 50MM, INSTALADO EM PRUMADA DE ÁGUA - FORNECIMENTO E INSTALAÇÃO. AF_06/2022</t>
  </si>
  <si>
    <t>5.18.1.4</t>
  </si>
  <si>
    <r>
      <rPr>
        <sz val="7"/>
        <rFont val="Times New Roman"/>
        <family val="1"/>
      </rPr>
      <t>CURVA 90 GRAUS, PVC, SOLDÁVEL, DN 25MM, INSTALADO EM RAMAL OU
SUB-RAMAL DE ÁGUA - FORNECIMENTO E INSTALAÇÃO. AF_06/2022</t>
    </r>
  </si>
  <si>
    <t>5.18.1.5</t>
  </si>
  <si>
    <t>JOELHO 90 GRAUS COM BUCHA DE LATÃO, PVC, SOLDÁVEL, DN 25MM, X 3/4 INSTALADO EM RAMAL OU SUB-RAMAL DE ÁGUA - FORNECIMENTO E INSTALAÇÃO. AF_06/2022</t>
  </si>
  <si>
    <t>5.18.1.6</t>
  </si>
  <si>
    <t>COMP08</t>
  </si>
  <si>
    <t>JOELHO REDUÇÃO 90G PVC SOLD C/ BUCHA DE LATÃO 25MM X 1/2" FORNECIMENTO E INSTALAÇÃO.</t>
  </si>
  <si>
    <t>5.18.1.7</t>
  </si>
  <si>
    <t>TÊ DE REDUÇÃO, PVC, SOLDÁVEL, DN 50MM X 25MM, INSTALADO EM PRUMADA DE ÁGUA - FORNECIMENTO E INSTALAÇÃO. AF_06/2022</t>
  </si>
  <si>
    <t>5.18.1.8</t>
  </si>
  <si>
    <t>TÊ DE REDUÇÃO, PVC, SOLDÁVEL, DN 32MM X 25MM, INSTALADO EM RAMAL OU SUB-RAMAL DE ÁGUA - FORNECIMENTO E INSTALAÇÃO. AF_06/2022</t>
  </si>
  <si>
    <t>5.18.1.9</t>
  </si>
  <si>
    <t>BUCHA DE REDUCAO SOLDAVEL LONGA 50 X 32 mm</t>
  </si>
  <si>
    <t>5.18.1.10</t>
  </si>
  <si>
    <t>REGISTRO DE GAVETA C/CANOPLA DIAMETRO 3/4"</t>
  </si>
  <si>
    <t>5.18.2</t>
  </si>
  <si>
    <t>Instalações de esgoto</t>
  </si>
  <si>
    <t>5.18.2.1</t>
  </si>
  <si>
    <t>TUBO PVC, SERIE NORMAL, ESGOTO PREDIAL, DN 50 MM, FORNECIDO E INSTALADO EM RAMAL DE DESCARGA OU RAMAL DE ESGOTO SANITÁRIO. AF_12/2014</t>
  </si>
  <si>
    <t>5.18.2.2</t>
  </si>
  <si>
    <t>COMP16</t>
  </si>
  <si>
    <r>
      <rPr>
        <sz val="7"/>
        <rFont val="Times New Roman"/>
        <family val="1"/>
      </rPr>
      <t>CURVA PVC LONGA 45G P/ ESG PREDIAL DN 50MM (FORNECIMENTO E
INSTALAÇÃO).</t>
    </r>
  </si>
  <si>
    <t>5.18.2.3</t>
  </si>
  <si>
    <t>JUNÇÃO SIMPLES, PVC, SERIE NORMAL, ESGOTO PREDIAL, DN 50 X 50 MM, JUNTA ELÁSTICA, FORNECIDO E INSTALADO EM RAMAL DE DESCARGA OU RAMAL DE ESGOTO SANITÁRIO. AF_12/2014</t>
  </si>
  <si>
    <t>5.18.2.4</t>
  </si>
  <si>
    <t>JOELHO 90 GRAUS, PVC, SERIE NORMAL, ESGOTO PREDIAL, DN 50 MM, JUNTA ELÁSTICA, FORNECIDO E INSTALADO EM RAMAL DE DESCARGA OU RAMAL DE ESGOTO SANITÁRIO. AF_12/2014</t>
  </si>
  <si>
    <t>5.18.2.5</t>
  </si>
  <si>
    <r>
      <rPr>
        <sz val="7"/>
        <rFont val="Times New Roman"/>
        <family val="1"/>
      </rPr>
      <t>TE, PVC, SERIE NORMAL, ESGOTO PREDIAL, DN 50 X 50 MM, JUNTA ELÁSTICA, FORNECIDO E INSTALADO EM RAMAL DE DESCARGA OU RAMAL
DE ESGOTO SANITÁRIO. AF_12/2014</t>
    </r>
  </si>
  <si>
    <t>5.18.2.6</t>
  </si>
  <si>
    <t>COMP19</t>
  </si>
  <si>
    <r>
      <rPr>
        <sz val="7"/>
        <rFont val="Times New Roman"/>
        <family val="1"/>
      </rPr>
      <t>CAIXA SIFONADA, PVC, DN 150 X 150 X 50 MM, JUNTA ELÁSTICA, FORNECIDA E INSTALADA EM RAMAL DE DESCARGA OU EM RAMAL DE
ESGOTO SANITÁRIO.</t>
    </r>
  </si>
  <si>
    <t>5.18.2.7</t>
  </si>
  <si>
    <t>COMP17</t>
  </si>
  <si>
    <t>TERMINAL DE VENTILAÇÃO 50MM (FORNECIMENTO E INSTALAÇÃO).</t>
  </si>
  <si>
    <t>5.18.2.8</t>
  </si>
  <si>
    <t>COMP18</t>
  </si>
  <si>
    <t>CHAPA GALVANIZADA PARA PROTEÇÃO DO TERMINAL DE VENTILAÇÃO.</t>
  </si>
  <si>
    <t>5.18.3</t>
  </si>
  <si>
    <t>Aparelhos sanitários, louças, metais e outros</t>
  </si>
  <si>
    <t>5.18.3.1</t>
  </si>
  <si>
    <t>COMP21</t>
  </si>
  <si>
    <r>
      <rPr>
        <sz val="7"/>
        <rFont val="Times New Roman"/>
        <family val="1"/>
      </rPr>
      <t>CUBA AÇO INOXIDÁVEL (AISI304) DE EMBUTIR COM VÁLVULA 3 1/2", DE 56 X 33 X 12 CM, COM SIFÃO DO TIPO FLEXÍVEL EM PVC 1 X 1.1/2" -
FORNECIMENTO E INSTALAÇÃO.</t>
    </r>
  </si>
  <si>
    <t>5.18.3.2</t>
  </si>
  <si>
    <t>TORNEIRA CROMADA TUBO MÓVEL, DE MESA, 1/2”OU 3/4,” PARA PIA DE COZINHA, PADRÃO ALTO - FORNECIMENTO E INSTALAÇÃO. AF_01/2020</t>
  </si>
  <si>
    <t>5.18.4</t>
  </si>
  <si>
    <t>Escavação de vala para passagem de tubulação</t>
  </si>
  <si>
    <t>5.18.4.1</t>
  </si>
  <si>
    <r>
      <rPr>
        <sz val="7"/>
        <rFont val="Times New Roman"/>
        <family val="1"/>
      </rPr>
      <t>ESCAVAÇÃO MANUAL DE VALA COM PROFUNDIDADE MENOR OU IGUAL A
1,30 M. AF_02/2021</t>
    </r>
  </si>
  <si>
    <t>5.18.4.2</t>
  </si>
  <si>
    <t>6.1</t>
  </si>
  <si>
    <t>6.1.1</t>
  </si>
  <si>
    <t>LOCAÇÃO DA OBRA, EXECUÇÃO DE GABARITO SEM REAPROVEITAMENTO,
INCLUSO PINTURA (FACE INTERNA DO RIPÃO 15CM) E PIQUETE COM TESTEMUNHA</t>
  </si>
  <si>
    <t>6.2</t>
  </si>
  <si>
    <t>6.2.1</t>
  </si>
  <si>
    <t>6.3</t>
  </si>
  <si>
    <t>6.3.1</t>
  </si>
  <si>
    <t>6.3.2</t>
  </si>
  <si>
    <t>6.3.3</t>
  </si>
  <si>
    <t>INDENIZAÇÃO DE JAZIDA</t>
  </si>
  <si>
    <t>6.3.4</t>
  </si>
  <si>
    <t>6.3.5</t>
  </si>
  <si>
    <t>6.4</t>
  </si>
  <si>
    <t>6.4.1</t>
  </si>
  <si>
    <t>6.4.1.1</t>
  </si>
  <si>
    <t>6.4.1.2</t>
  </si>
  <si>
    <t>ARMAÇÃO DE BLOCO, VIGA BALDRAME OU SAPATA UTILIZANDO AÇO CA-50
DE 10 MM - MONTAGEM. AF_06/2017</t>
  </si>
  <si>
    <t>6.4.1.3</t>
  </si>
  <si>
    <t>6.4.2</t>
  </si>
  <si>
    <t>6.4.2.1</t>
  </si>
  <si>
    <t>ESCAVACAO MANUAL DE VALAS (SAPATAS/BLOCOS)</t>
  </si>
  <si>
    <t>6.4.2.2</t>
  </si>
  <si>
    <t>6.4.2.3</t>
  </si>
  <si>
    <t>6.4.2.4</t>
  </si>
  <si>
    <t>6.4.2.5</t>
  </si>
  <si>
    <t>LANÇAMENTO/APLICAÇÃO/ADENSAMENTO MANUAL DE CONCRETO - (O.C.)</t>
  </si>
  <si>
    <t>6.4.2.6</t>
  </si>
  <si>
    <t>6.4.2.7</t>
  </si>
  <si>
    <r>
      <rPr>
        <sz val="7"/>
        <rFont val="Times New Roman"/>
        <family val="1"/>
      </rPr>
      <t>ARMAÇÃO DE BLOCO, VIGA BALDRAME OU SAPATA UTILIZANDO AÇO CA-50
DE 8 MM - MONTAGEM. AF_06/2017</t>
    </r>
  </si>
  <si>
    <t>6.4.3</t>
  </si>
  <si>
    <t>6.4.3.1</t>
  </si>
  <si>
    <t>6.4.3.2</t>
  </si>
  <si>
    <t>6.4.3.3</t>
  </si>
  <si>
    <t>6.4.3.4</t>
  </si>
  <si>
    <t>6.4.3.5</t>
  </si>
  <si>
    <t>6.4.3.6</t>
  </si>
  <si>
    <t>6.4.3.7</t>
  </si>
  <si>
    <t>6.4.3.8</t>
  </si>
  <si>
    <t>6.4.3.9</t>
  </si>
  <si>
    <t>6.5</t>
  </si>
  <si>
    <t>6.5.1</t>
  </si>
  <si>
    <t>6.5.1.1</t>
  </si>
  <si>
    <t>6.5.1.2</t>
  </si>
  <si>
    <t>6.5.1.3</t>
  </si>
  <si>
    <t>6.5.1.4</t>
  </si>
  <si>
    <t>6.5.1.5</t>
  </si>
  <si>
    <t>6.5.2</t>
  </si>
  <si>
    <t>VIGAS DA COBERTURA</t>
  </si>
  <si>
    <t>6.5.2.1</t>
  </si>
  <si>
    <t>6.5.2.2</t>
  </si>
  <si>
    <t>6.5.2.3</t>
  </si>
  <si>
    <t>6.5.2.4</t>
  </si>
  <si>
    <t>6.5.2.5</t>
  </si>
  <si>
    <t>6.5.3</t>
  </si>
  <si>
    <t>LAJE PRÉ MOLDADA</t>
  </si>
  <si>
    <t>6.5.3.1</t>
  </si>
  <si>
    <t>6.5.4</t>
  </si>
  <si>
    <t>6.5.4.1</t>
  </si>
  <si>
    <t>6.6</t>
  </si>
  <si>
    <t>6.6.1</t>
  </si>
  <si>
    <t>6.6.2</t>
  </si>
  <si>
    <t>6.7</t>
  </si>
  <si>
    <t>6.7.1</t>
  </si>
  <si>
    <t>6.7.2</t>
  </si>
  <si>
    <t>IMPERMEABILIZACAO-ARGAM. SINT.SEMI - FLEXIVEL</t>
  </si>
  <si>
    <t>6.8</t>
  </si>
  <si>
    <t>6.8.1</t>
  </si>
  <si>
    <t>6.9</t>
  </si>
  <si>
    <t>6.9.1</t>
  </si>
  <si>
    <t>6.9.2</t>
  </si>
  <si>
    <t>6.9.3</t>
  </si>
  <si>
    <t>6.10</t>
  </si>
  <si>
    <t>6.10.1</t>
  </si>
  <si>
    <t>ESQ. MAXIMO AR CHAPA/VIDRO J4 C/FERRAGENS</t>
  </si>
  <si>
    <t>6.10.2</t>
  </si>
  <si>
    <t>6.10.3</t>
  </si>
  <si>
    <t>6.10.4</t>
  </si>
  <si>
    <t>PORTA ABRIR CH.P/WC PF-10 C/FERRAGENS</t>
  </si>
  <si>
    <t>6.11</t>
  </si>
  <si>
    <t>6.11.1</t>
  </si>
  <si>
    <t>VIDRO MINI-BOREAL - COLOCADO</t>
  </si>
  <si>
    <t>6.12</t>
  </si>
  <si>
    <t>6.12.1</t>
  </si>
  <si>
    <t>6.12.2</t>
  </si>
  <si>
    <t>6.12.3</t>
  </si>
  <si>
    <t>6.12.4</t>
  </si>
  <si>
    <t>6.13</t>
  </si>
  <si>
    <t>6.13.1</t>
  </si>
  <si>
    <t>FORRO DE GESSO ACARTONADO PARA ÁREAS MOLHADAS, ESPESSURA DE 12,5 MM</t>
  </si>
  <si>
    <t>6.13.2</t>
  </si>
  <si>
    <t>TABICA PARA FORRO DE GESSO COMUM</t>
  </si>
  <si>
    <t>6.14</t>
  </si>
  <si>
    <t>6.14.1</t>
  </si>
  <si>
    <t>6.14.2</t>
  </si>
  <si>
    <t>6.14.3</t>
  </si>
  <si>
    <t>PISO CONCRETO DESEMPENADO ESPESSURA = 5 CM  1:2,5:3,5</t>
  </si>
  <si>
    <t>6.14.4</t>
  </si>
  <si>
    <t>6.14.5</t>
  </si>
  <si>
    <t>6.15</t>
  </si>
  <si>
    <t>6.15.1</t>
  </si>
  <si>
    <t>6.15.1.1</t>
  </si>
  <si>
    <t>6.15.1.2</t>
  </si>
  <si>
    <t>6.15.2</t>
  </si>
  <si>
    <t>PINTURA ACIMA DO BARRADO - TINTA ACRÍLICA</t>
  </si>
  <si>
    <t>6.15.2.1</t>
  </si>
  <si>
    <t>6.15.2.2</t>
  </si>
  <si>
    <t>6.15.3</t>
  </si>
  <si>
    <t>6.15.3.1</t>
  </si>
  <si>
    <t>6.15.3.2</t>
  </si>
  <si>
    <t>6.15.4</t>
  </si>
  <si>
    <t>6.15.4.1</t>
  </si>
  <si>
    <t>6.15.5</t>
  </si>
  <si>
    <t>6.15.5.1</t>
  </si>
  <si>
    <t>6.15.6</t>
  </si>
  <si>
    <t>PINTURA ESTRU. METÁLICA DA COBERTURA</t>
  </si>
  <si>
    <t>6.15.6.1</t>
  </si>
  <si>
    <t>6.16</t>
  </si>
  <si>
    <t>6.16.1</t>
  </si>
  <si>
    <t>6.16.2</t>
  </si>
  <si>
    <t>COMP77</t>
  </si>
  <si>
    <t>ESPELHO CRISTAL, ESPESSURA 4M, COM PARAFUSOS DE FIXAÇÃO, SEM MOLDURA (SINAPI)</t>
  </si>
  <si>
    <t>6.17</t>
  </si>
  <si>
    <t>6.17.1</t>
  </si>
  <si>
    <t>6.17.1.1</t>
  </si>
  <si>
    <t>TUBO, PVC, SOLDÁVEL, DN 25MM, INSTALADO EM RAMAL OU SUB-RAMAL DE ÁGUA - FORNECIMENTO E INSTALAÇÃO. AF_06/2022</t>
  </si>
  <si>
    <t>6.17.1.2</t>
  </si>
  <si>
    <t>6.17.1.3</t>
  </si>
  <si>
    <t>6.17.1.4</t>
  </si>
  <si>
    <t>CURVA 90 GRAUS, PVC, SOLDÁVEL, DN 25MM, INSTALADO EM RAMAL OU SUB-RAMAL DE ÁGUA - FORNECIMENTO E INSTALAÇÃO. AF_06/2022</t>
  </si>
  <si>
    <t>6.17.1.5</t>
  </si>
  <si>
    <t>CURVA 90 GRAUS, PVC, SOLDÁVEL, DN 32MM, INSTALADO EM RAMAL OU SUB-RAMAL DE ÁGUA - FORNECIMENTO E INSTALAÇÃO. AF_06/2022</t>
  </si>
  <si>
    <t>6.17.1.6</t>
  </si>
  <si>
    <r>
      <rPr>
        <sz val="7"/>
        <rFont val="Times New Roman"/>
        <family val="1"/>
      </rPr>
      <t>CURVA 90 GRAUS, PVC, SOLDÁVEL, DN 50MM, INSTALADO EM PRUMADA DE
ÁGUA - FORNECIMENTO E INSTALAÇÃO. AF_06/2022</t>
    </r>
  </si>
  <si>
    <t>6.17.1.7</t>
  </si>
  <si>
    <r>
      <rPr>
        <sz val="7"/>
        <rFont val="Times New Roman"/>
        <family val="1"/>
      </rPr>
      <t>TE, PVC, SOLDÁVEL, DN 32MM, INSTALADO EM RAMAL DE DISTRIBUIÇÃO DE
ÁGUA - FORNECIMENTO E INSTALAÇÃO. AF_06/2022</t>
    </r>
  </si>
  <si>
    <t>6.17.1.8</t>
  </si>
  <si>
    <t>TE, PVC, SOLDÁVEL, DN 50MM, INSTALADO EM PRUMADA DE ÁGUA - FORNECIMENTO E INSTALAÇÃO. AF_06/2022</t>
  </si>
  <si>
    <t>6.17.1.9</t>
  </si>
  <si>
    <t>TE REDUCAO 90 GRAUS SOLDAVEL 50 X 32 mm</t>
  </si>
  <si>
    <t>6.17.1.10</t>
  </si>
  <si>
    <t>6.17.1.11</t>
  </si>
  <si>
    <t>TÊ DE REDUÇÃO, PVC, SOLDÁVEL, DN 32MM X 25MM, INSTALADO EM RAMAL OU SUB-RAMAL DE ÁGUA - FORNECIMENTO E INSTALAÇÃO.
AF_06/2022</t>
  </si>
  <si>
    <t>6.17.1.12</t>
  </si>
  <si>
    <t>JOELHO RED.90 GRAUS SOLD.C/BUCHA LATAO 25X1/2"</t>
  </si>
  <si>
    <t>6.17.1.13</t>
  </si>
  <si>
    <t>6.17.1.14</t>
  </si>
  <si>
    <t>6.17.1.15</t>
  </si>
  <si>
    <t>6.17.1.16</t>
  </si>
  <si>
    <t>6.17.1.17</t>
  </si>
  <si>
    <t>REGISTRO DE GAVETA C/CANOPLA DIAMETRO 1"</t>
  </si>
  <si>
    <t>6.17.1.18</t>
  </si>
  <si>
    <t>REGISTRO DE GAVETA C/CANOPLA DIAMETRO 1.1/2"</t>
  </si>
  <si>
    <t>6.17.2</t>
  </si>
  <si>
    <t>6.17.2.1</t>
  </si>
  <si>
    <t>TUBO PVC, SERIE NORMAL, ESGOTO PREDIAL, DN 40 MM, FORNECIDO E INSTALADO EM RAMAL DE DESCARGA OU RAMAL DE ESGOTO SANITÁRIO. AF_12/2014</t>
  </si>
  <si>
    <t>6.17.2.2</t>
  </si>
  <si>
    <r>
      <rPr>
        <sz val="7"/>
        <rFont val="Times New Roman"/>
        <family val="1"/>
      </rPr>
      <t>TUBO PVC, SERIE NORMAL, ESGOTO PREDIAL, DN 50 MM, FORNECIDO E INSTALADO EM RAMAL DE DESCARGA OU RAMAL DE ESGOTO SANITÁRIO.
AF_12/2014</t>
    </r>
  </si>
  <si>
    <t>6.17.2.3</t>
  </si>
  <si>
    <r>
      <rPr>
        <sz val="7"/>
        <rFont val="Times New Roman"/>
        <family val="1"/>
      </rPr>
      <t>TUBO PVC, SERIE NORMAL, ESGOTO PREDIAL, DN 100 MM, FORNECIDO E
INSTALADO EM RAMAL DE DESCARGA OU RAMAL DE ESGOTO SANITÁRIO. AF_12/2014</t>
    </r>
  </si>
  <si>
    <t>6.17.2.4</t>
  </si>
  <si>
    <r>
      <rPr>
        <sz val="7"/>
        <rFont val="Times New Roman"/>
        <family val="1"/>
      </rPr>
      <t>CURVA CURTA 90 GRAUS, PVC, SERIE NORMAL, ESGOTO PREDIAL, DN 40 MM, JUNTA SOLDÁVEL, FORNECIDO E INSTALADO EM RAMAL DE
DESCARGA OU RAMAL DE ESGOTO SANITÁRIO. AF_12/2014</t>
    </r>
  </si>
  <si>
    <t>6.17.2.5</t>
  </si>
  <si>
    <t>6.17.2.6</t>
  </si>
  <si>
    <t>CURVA 45 GRAUS DIAMETRO 100 MM</t>
  </si>
  <si>
    <t>6.17.2.7</t>
  </si>
  <si>
    <t>JOELHO 45 GRAUS, PVC, SERIE NORMAL, ESGOTO PREDIAL, DN 40 MM, JUNTA SOLDÁVEL, FORNECIDO E INSTALADO EM RAMAL DE DESCARGA OU RAMAL DE ESGOTO SANITÁRIO. AF_12/2014</t>
  </si>
  <si>
    <t>6.17.2.8</t>
  </si>
  <si>
    <r>
      <rPr>
        <sz val="7"/>
        <rFont val="Times New Roman"/>
        <family val="1"/>
      </rPr>
      <t>JOELHO 90 GRAUS, PVC, SERIE NORMAL, ESGOTO PREDIAL, DN 50 MM,
JUNTA ELÁSTICA, FORNECIDO E INSTALADO EM RAMAL DE DESCARGA OU RAMAL DE ESGOTO SANITÁRIO. AF_12/2014</t>
    </r>
  </si>
  <si>
    <t>6.17.2.9</t>
  </si>
  <si>
    <t>JOELHO 90 GRAUS, PVC, SERIE NORMAL, ESGOTO PREDIAL, DN 100 MM, JUNTA ELÁSTICA, FORNECIDO E INSTALADO EM RAMAL DE DESCARGA OU RAMAL DE ESGOTO SANITÁRIO. AF_12/2014</t>
  </si>
  <si>
    <t>6.17.2.10</t>
  </si>
  <si>
    <t>COMP15</t>
  </si>
  <si>
    <t>JOELHO PVC C/ BOLSA E ANEL P/ ESG PREDIAL 90G DN 40MM X 1.1/2"  - FORNECIMENTO E INSTALAÇÃO.</t>
  </si>
  <si>
    <t>6.17.2.11</t>
  </si>
  <si>
    <t>6.17.2.12</t>
  </si>
  <si>
    <t>6.17.2.13</t>
  </si>
  <si>
    <t>6.17.2.14</t>
  </si>
  <si>
    <r>
      <rPr>
        <sz val="7"/>
        <rFont val="Times New Roman"/>
        <family val="1"/>
      </rPr>
      <t>CAIXA SIFONADA, PVC, DN 150 X 150 X 50 MM, JUNTA ELÁSTICA,
FORNECIDA E INSTALADA EM RAMAL DE DESCARGA OU EM RAMAL DE ESGOTO SANITÁRIO.</t>
    </r>
  </si>
  <si>
    <t>6.17.3</t>
  </si>
  <si>
    <t>Aparelhos sanitário, louças, metais e outros</t>
  </si>
  <si>
    <t>6.17.3.1</t>
  </si>
  <si>
    <t>COMP24</t>
  </si>
  <si>
    <r>
      <rPr>
        <sz val="7"/>
        <rFont val="Times New Roman"/>
        <family val="1"/>
      </rPr>
      <t>PAPELEIRA PLÁSTICA TIPO DISPENSER PARA PAPEL HIGIÊNICO ROLÃO
(FORNECIMENTO E INSTALAÇÃO).</t>
    </r>
  </si>
  <si>
    <t>6.17.3.2</t>
  </si>
  <si>
    <t>COMP25</t>
  </si>
  <si>
    <r>
      <rPr>
        <sz val="7"/>
        <rFont val="Times New Roman"/>
        <family val="1"/>
      </rPr>
      <t>PORTA PAPEL TOALHA TIPO DISPENSER PARA PAPEL TOALHA
INTERFOLHADO (FORNECIMENTO E INSTALAÇÃO).</t>
    </r>
  </si>
  <si>
    <t>6.17.3.3</t>
  </si>
  <si>
    <t>BARRA DE APOIO RETA, EM ACO INOX POLIDO, COMPRIMENTO 60CM, FIXADA NA PAREDE - FORNECIMENTO E INSTALAÇÃO. AF_01/2020</t>
  </si>
  <si>
    <t>6.17.3.4</t>
  </si>
  <si>
    <t>BARRA DE APOIO RETA, EM ACO INOX POLIDO, COMPRIMENTO 80 CM, FIXADA NA PAREDE - FORNECIMENTO E INSTALAÇÃO. AF_01/2020</t>
  </si>
  <si>
    <t>6.17.3.5</t>
  </si>
  <si>
    <t>COMP26</t>
  </si>
  <si>
    <t>LAVATÓRIO DE CANTO LOUÇA BRANCA SUSPENSO *40 X 30* CM, COM TORNEIRA CROMADA DE MESA, 1/2" OU 3/4" PARA LAVATÓRIO, PADRÃO POPULAR, SIFÃO DO TIPO GARRAFA/COPO EM PVC 1.1/4"X 1.1/2, VÁLVULA EM PLÁSTICO 1" PARA PIA, TANQUE OU LAVATÓRIO, COM OU SEM LADRÃO E ENGATE FLEXÍVEL EM PLÁSTICO BRANCO PLÁSTICO. (FORNECIMENTO E
INSTALAÇÃO).</t>
  </si>
  <si>
    <t>6.17.3.6</t>
  </si>
  <si>
    <r>
      <rPr>
        <sz val="7"/>
        <rFont val="Times New Roman"/>
        <family val="1"/>
      </rPr>
      <t>CUBA DE EMBUTIR OVAL EM LOUÇA BRANCA, 35 X 50CM OU EQUIVALENTE, INCLUSO VÁLVULA EM METAL CROMADO E SIFÃO FLEXÍVEL EM PVC -
FORNECIMENTO E INSTALAÇÃO. AF_01/2020</t>
    </r>
  </si>
  <si>
    <t>6.17.3.7</t>
  </si>
  <si>
    <t>TORNEIRA CROMADA DE MESA, 1/2”OU 3/4,” PARA LAVATÓRIO, PADRÃO POPULAR - FORNECIMENTO E INSTALAÇÃO. AF_01/2020</t>
  </si>
  <si>
    <t>6.17.3.8</t>
  </si>
  <si>
    <t>TORNEIRA DE JARDIM COM BICO PARA MANGUEIRA DIÂMETRO DE 1/2" E 3/4"</t>
  </si>
  <si>
    <t>6.17.3.9</t>
  </si>
  <si>
    <t>VASO SANITARIO SIFONADO CONVENCIONAL COM  LOUÇA BRANCA - FORNECIMENTO E INSTALAÇÃO. AF_01/2020</t>
  </si>
  <si>
    <t>6.17.3.10</t>
  </si>
  <si>
    <t>VÁLVULA DE DESCARGA DUPLO ACIONAMENTO COM ACABAMENTO CROMADO ANTIVANDALISMO</t>
  </si>
  <si>
    <t>6.17.3.11</t>
  </si>
  <si>
    <t>CONJUNTO DE FIXACAO P/VASO SANITARIO (PAR)</t>
  </si>
  <si>
    <t>CJ</t>
  </si>
  <si>
    <t>6.17.3.12</t>
  </si>
  <si>
    <t>ASSENTO EM POLIPROPILENO COM SISTEMA DE FECHAMENTO SUAVE PARA VASO SANITÁRIO</t>
  </si>
  <si>
    <t>6.17.3.13</t>
  </si>
  <si>
    <t>TUBO PARA VÁLVULA DE DESCARGA ( CURTO 1.1/4" )</t>
  </si>
  <si>
    <t>6.17.3.14</t>
  </si>
  <si>
    <t>TUBO DE LIGACAO PVC CROMADO 1.1/2" / ESPUDE  - (ENTRADA)</t>
  </si>
  <si>
    <t>6.17.3.15</t>
  </si>
  <si>
    <t>COMP28</t>
  </si>
  <si>
    <t>DUCHA HIGIENICA PLASTICA COM REGISTRO METALICO 1/2 " , FORNECIMENTO E  INSTALAÇÃO.</t>
  </si>
  <si>
    <t>6.17.4</t>
  </si>
  <si>
    <t>6.17.4.1</t>
  </si>
  <si>
    <t>6.17.4.2</t>
  </si>
  <si>
    <t>7.1</t>
  </si>
  <si>
    <t>7.1.1</t>
  </si>
  <si>
    <t>7.1.2</t>
  </si>
  <si>
    <t>TRANSPORTE</t>
  </si>
  <si>
    <t>7.1.2.1</t>
  </si>
  <si>
    <t>7.2</t>
  </si>
  <si>
    <t>7.2.1</t>
  </si>
  <si>
    <t>7.2.2</t>
  </si>
  <si>
    <t>7.3</t>
  </si>
  <si>
    <t>7.3.1</t>
  </si>
  <si>
    <t>ESTACAS E BLOCOS</t>
  </si>
  <si>
    <t>7.3.1.1</t>
  </si>
  <si>
    <t>7.3.1.2</t>
  </si>
  <si>
    <t>7.3.1.3</t>
  </si>
  <si>
    <t>7.3.1.4</t>
  </si>
  <si>
    <t>LASTRO DE CONCRETO MAGRO, APLICADO EM BLOCOS DE COROAMENTO OU SAPATAS. AF_08/2017</t>
  </si>
  <si>
    <t>7.3.1.5</t>
  </si>
  <si>
    <r>
      <rPr>
        <sz val="7"/>
        <rFont val="Times New Roman"/>
        <family val="1"/>
      </rPr>
      <t>CONCRETO FCK = 25MPA, TRAÇO 1:2,3:2,7 (EM MASSA SECA DE CIMENTO/
AREIA MÉDIA/ BRITA 1) - PREPARO MECÂNICO COM BETONEIRA 600 L. AF_05/2021</t>
    </r>
  </si>
  <si>
    <t>7.3.1.6</t>
  </si>
  <si>
    <t>7.3.1.7</t>
  </si>
  <si>
    <t>7.3.1.8</t>
  </si>
  <si>
    <r>
      <rPr>
        <sz val="7"/>
        <rFont val="Times New Roman"/>
        <family val="1"/>
      </rPr>
      <t>ARMAÇÃO DE BLOCO, VIGA BALDRAME OU SAPATA UTILIZANDO AÇO CA-50
DE 6,3 MM - MONTAGEM. AF_06/2017</t>
    </r>
  </si>
  <si>
    <t>7.3.1.9</t>
  </si>
  <si>
    <t>7.3.1.10</t>
  </si>
  <si>
    <r>
      <rPr>
        <sz val="7"/>
        <rFont val="Times New Roman"/>
        <family val="1"/>
      </rPr>
      <t>KIT CAVALETE PARA MEDIÇÃO DE ÁGUA - ENTRADA INDIVIDUALIZADA, EM
PVC DN 32 (1”), PARA 3 MEDIDORES –FORNECIMENTO E INSTALAÇÃO (EXCLUSIVE HIDRÔMETRO). AF_11/2016</t>
    </r>
  </si>
  <si>
    <t>7.3.1.11</t>
  </si>
  <si>
    <t>CORPO DE PROVA</t>
  </si>
  <si>
    <t>7.4</t>
  </si>
  <si>
    <t>7.4.1</t>
  </si>
  <si>
    <t>7.4.1.1</t>
  </si>
  <si>
    <t>7.4.1.2</t>
  </si>
  <si>
    <t>7.4.1.3</t>
  </si>
  <si>
    <t>7.4.1.4</t>
  </si>
  <si>
    <t>7.4.1.5</t>
  </si>
  <si>
    <t>7.4.1.6</t>
  </si>
  <si>
    <t>7.4.1.7</t>
  </si>
  <si>
    <t>7.4.1.8</t>
  </si>
  <si>
    <t>7.4.1.9</t>
  </si>
  <si>
    <t>7.4.1.10</t>
  </si>
  <si>
    <r>
      <rPr>
        <sz val="7"/>
        <rFont val="Times New Roman"/>
        <family val="1"/>
      </rPr>
      <t>ARMAÇÃO DE BLOCO, VIGA BALDRAME OU SAPATA UTILIZANDO AÇO CA-50
DE 10 MM - MONTAGEM. AF_06/2017</t>
    </r>
  </si>
  <si>
    <t>7.4.1.11</t>
  </si>
  <si>
    <r>
      <rPr>
        <sz val="7"/>
        <rFont val="Times New Roman"/>
        <family val="1"/>
      </rPr>
      <t>ARMAÇÃO DE BLOCO, VIGA BALDRAME OU SAPATA UTILIZANDO AÇO CA-50
DE 12,5 MM - MONTAGEM. AF_06/2017</t>
    </r>
  </si>
  <si>
    <t>7.4.1.12</t>
  </si>
  <si>
    <t>7.4.2</t>
  </si>
  <si>
    <t>7.4.2.1</t>
  </si>
  <si>
    <t>FORMA - CH.COMPENSADA 17MM PLAST REAP 4 V.-(OBRAS CIVIS)</t>
  </si>
  <si>
    <t>7.4.2.2</t>
  </si>
  <si>
    <t>7.4.2.3</t>
  </si>
  <si>
    <t>7.4.2.4</t>
  </si>
  <si>
    <t>7.4.2.5</t>
  </si>
  <si>
    <t>7.4.2.6</t>
  </si>
  <si>
    <r>
      <rPr>
        <sz val="7"/>
        <rFont val="Times New Roman"/>
        <family val="1"/>
      </rPr>
      <t>ARMAÇÃO DE PILAR OU VIGA DE UMA ESTRUTURA CONVENCIONAL DE
CONCRETO ARMADO EM UMA EDIFICAÇÃO TÉRREA OU SOBRADO UTILIZANDO AÇO CA-50 DE 12,5 MM - MONTAGEM. AF_12/2015</t>
    </r>
  </si>
  <si>
    <t>7.4.2.7</t>
  </si>
  <si>
    <t>7.4.3</t>
  </si>
  <si>
    <t>7.4.3.1</t>
  </si>
  <si>
    <t>7.4.3.2</t>
  </si>
  <si>
    <t>7.4.3.3</t>
  </si>
  <si>
    <t>7.4.3.4</t>
  </si>
  <si>
    <t>7.4.3.5</t>
  </si>
  <si>
    <t>7.4.3.6</t>
  </si>
  <si>
    <t>7.4.3.7</t>
  </si>
  <si>
    <r>
      <rPr>
        <sz val="7"/>
        <rFont val="Times New Roman"/>
        <family val="1"/>
      </rPr>
      <t>ARMAÇÃO DE PILAR OU VIGA DE UMA ESTRUTURA CONVENCIONAL DE CONCRETO ARMADO EM UMA EDIFICAÇÃO TÉRREA OU SOBRADO
UTILIZANDO AÇO CA-50 DE 12,5 MM - MONTAGEM. AF_12/2015</t>
    </r>
  </si>
  <si>
    <t>7.4.3.8</t>
  </si>
  <si>
    <t>7.4.4</t>
  </si>
  <si>
    <t>7.4.4.1</t>
  </si>
  <si>
    <r>
      <rPr>
        <sz val="7"/>
        <rFont val="Times New Roman"/>
        <family val="1"/>
      </rPr>
      <t>FORRO EM LAJE PRE-MOLDADA
INC.CAPEAMENTO/FERR.DISTRIB./ESCORAMENTO E FORMA/DESFORMA</t>
    </r>
  </si>
  <si>
    <t>7.5</t>
  </si>
  <si>
    <t>7.5.1</t>
  </si>
  <si>
    <t>ELEMENTO VAZADO DE CONCRETO (MODELO COPINHO)</t>
  </si>
  <si>
    <t>7.5.2</t>
  </si>
  <si>
    <t>7.5.3</t>
  </si>
  <si>
    <t>7.5.4</t>
  </si>
  <si>
    <t>7.6</t>
  </si>
  <si>
    <t>7.6.1</t>
  </si>
  <si>
    <t>IMPERMEABILIZACAO VIGAS BALDRAMES E=2,0 CM</t>
  </si>
  <si>
    <t>7.7</t>
  </si>
  <si>
    <t>7.7.1</t>
  </si>
  <si>
    <t>ESTRUTURA DA COBERTURA</t>
  </si>
  <si>
    <t>7.7.1.1</t>
  </si>
  <si>
    <t>7.8</t>
  </si>
  <si>
    <t>7.8.1</t>
  </si>
  <si>
    <t>TELHAMENTO COM TELHA CERÂMICA DE ENCAIXE, TIPO ROMANA, COM ATÉ 2 ÁGUAS, INCLUSO TRANSPORTE VERTICAL. AF_07/2019</t>
  </si>
  <si>
    <t>7.8.2</t>
  </si>
  <si>
    <t>CUMEEIRA PARA TELHA CERÂMICA EMBOÇADA COM ARGAMASSA TRAÇO 1:2:9 (CIMENTO, CAL E AREIA) PARA TELHADOS COM ATÉ 2 ÁGUAS, INCLUSO TRANSPORTE VERTICAL. AF_07/2019</t>
  </si>
  <si>
    <t>7.8.3</t>
  </si>
  <si>
    <t>7.8.4</t>
  </si>
  <si>
    <t>7.9</t>
  </si>
  <si>
    <t>7.9.1</t>
  </si>
  <si>
    <t>GRADE PROTECAO TIPO TIJOLINHO GP-1/GP-2</t>
  </si>
  <si>
    <t>7.9.2</t>
  </si>
  <si>
    <t>ESQUADRIA BASCULANTE EM CHAPA  J17, J18 e J19 C/FERRAGENS</t>
  </si>
  <si>
    <t>7.9.3</t>
  </si>
  <si>
    <t>ESQ.DE CORRER CHAPA/VIDRO J9/J10/J12/J13 C/FERRAGENS</t>
  </si>
  <si>
    <t>7.9.4</t>
  </si>
  <si>
    <t>7.9.5</t>
  </si>
  <si>
    <t>PORTAO TELA/TUBO FoGo PT1/PT2 C/FERRAGENS</t>
  </si>
  <si>
    <t>7.9.6</t>
  </si>
  <si>
    <t>PORTA DE ABRIR/FOLHA DE VIDRO PF-2 C/FERRAGENS</t>
  </si>
  <si>
    <t>7.9.7</t>
  </si>
  <si>
    <t>ESQUADRIA EM CHAPA METÁLICA TIPO VENEZIANA FIXA COM VENTILAÇÃO J-20</t>
  </si>
  <si>
    <t>7.10</t>
  </si>
  <si>
    <t>7.10.1</t>
  </si>
  <si>
    <t>7.10.2</t>
  </si>
  <si>
    <t>INSTALAÇÃO DE VIDRO TEMPERADO, E = 6 MM, ENCAIXADO EM PERFIL U. AF_01/2021_P</t>
  </si>
  <si>
    <t>7.11</t>
  </si>
  <si>
    <t>7.11.1</t>
  </si>
  <si>
    <t>7.11.2</t>
  </si>
  <si>
    <t>7.11.3</t>
  </si>
  <si>
    <t>7.11.4</t>
  </si>
  <si>
    <t>7.11.5</t>
  </si>
  <si>
    <t>REVESTIMENTO CERÂMICO PARA PAREDES INTERNAS COM PLACAS TIPO ESMALTADA EXTRA  DE DIMENSÕES 33X45 CM APLICADAS EM AMBIENTES DE ÁREA MENOR QUE 5 M² NA ALTURA INTEIRA DAS PAREDES. AF_06/2014</t>
  </si>
  <si>
    <t>7.12</t>
  </si>
  <si>
    <t>7.12.1</t>
  </si>
  <si>
    <t>CHAPISCO ROLADO ( 1CIM:3 ARML)+(1 COLA:10 CIM)</t>
  </si>
  <si>
    <t>7.12.2</t>
  </si>
  <si>
    <t>GESSO CORRIDO EM TETO</t>
  </si>
  <si>
    <t>7.13</t>
  </si>
  <si>
    <t>7.13.1</t>
  </si>
  <si>
    <t>RODAPE DE MASSA (ICI:3 ARMG)</t>
  </si>
  <si>
    <t>7.13.2</t>
  </si>
  <si>
    <t>7.13.3</t>
  </si>
  <si>
    <t>7.13.4</t>
  </si>
  <si>
    <t>7.13.5</t>
  </si>
  <si>
    <r>
      <rPr>
        <sz val="7"/>
        <rFont val="Times New Roman"/>
        <family val="1"/>
      </rPr>
      <t>GRANITINA 8MM FUNDIDA COM CONTRAPISO (1CI:3ARML) E=2CM E JUNTA
PLASTICA 27MM ( COM ÓXIDO DE FERRO)</t>
    </r>
  </si>
  <si>
    <t>7.13.6</t>
  </si>
  <si>
    <r>
      <rPr>
        <sz val="7"/>
        <rFont val="Times New Roman"/>
        <family val="1"/>
      </rPr>
      <t>CERÂMICA ANTIDERRAPANTE PEI MAIOR OU IGUAL A 4 COM CONTRA PISO
(1CI:3ARML) E ARGAMASSA COLANTE</t>
    </r>
  </si>
  <si>
    <t>7.13.7</t>
  </si>
  <si>
    <t>PASSEIO PROTECAO EM CONC.DESEMPEN.5 CM 1:2,5:3,5 ( INCLUSO ESPELHO DE 30CM/ ESCAVAÇÃO/REATERRO/APILOAMENTO/ATERRO
INTERNO)</t>
  </si>
  <si>
    <t>7.14</t>
  </si>
  <si>
    <t>7.14.1</t>
  </si>
  <si>
    <t>BARRA DE APOIO EM AÇO INOX - 40 CM</t>
  </si>
  <si>
    <t>7.14.2</t>
  </si>
  <si>
    <t>BARRA DE APOIO EM AÇO INOX - 80 CM</t>
  </si>
  <si>
    <t>7.15</t>
  </si>
  <si>
    <t>7.15.1</t>
  </si>
  <si>
    <t>PINTURA INTERNA</t>
  </si>
  <si>
    <t>7.15.1.1</t>
  </si>
  <si>
    <t>EMASSAMENTO COM MASSA PVA DUAS DEMAOS</t>
  </si>
  <si>
    <t>7.15.1.2</t>
  </si>
  <si>
    <t>7.15.2</t>
  </si>
  <si>
    <t>PINTURA TETO</t>
  </si>
  <si>
    <t>7.15.2.1</t>
  </si>
  <si>
    <t>7.15.2.2</t>
  </si>
  <si>
    <t>7.15.3</t>
  </si>
  <si>
    <t>7.15.3.1</t>
  </si>
  <si>
    <t>7.15.4</t>
  </si>
  <si>
    <t>7.15.4.1</t>
  </si>
  <si>
    <t>7.15.5</t>
  </si>
  <si>
    <t>PINTURA EST. METÁLICA</t>
  </si>
  <si>
    <t>7.15.5.1</t>
  </si>
  <si>
    <t>7.16</t>
  </si>
  <si>
    <t>7.16.1</t>
  </si>
  <si>
    <t>LIMPEZA FINAL DE OBRA - (OBRAS CIVIS)</t>
  </si>
  <si>
    <t>7.16.2</t>
  </si>
  <si>
    <t>BANCO CONCRETO POLIDO BASE EM ALVENARIA TIJOLO APARENTE PINTADA - PADRÃO GOINFRA</t>
  </si>
  <si>
    <t>7.16.3</t>
  </si>
  <si>
    <t>7.17</t>
  </si>
  <si>
    <t>7.17.1</t>
  </si>
  <si>
    <t>7.17.1.1</t>
  </si>
  <si>
    <t>7.17.1.2</t>
  </si>
  <si>
    <t>7.17.1.3</t>
  </si>
  <si>
    <t>7.17.1.4</t>
  </si>
  <si>
    <t>CURVA 90 GRAUS, PVC, SOLDÁVEL, DN 50MM, INSTALADO EM PRUMADA DE ÁGUA - FORNECIMENTO E INSTALAÇÃO. AF_06/2022</t>
  </si>
  <si>
    <t>7.17.1.5</t>
  </si>
  <si>
    <t>TE, PVC, SOLDÁVEL, DN 25MM, INSTALADO EM RAMAL OU SUB-RAMAL DE ÁGUA - FORNECIMENTO E INSTALAÇÃO. AF_06/2022</t>
  </si>
  <si>
    <t>7.17.1.6</t>
  </si>
  <si>
    <t>7.17.1.7</t>
  </si>
  <si>
    <t>7.17.1.8</t>
  </si>
  <si>
    <t>7.17.1.9</t>
  </si>
  <si>
    <t>7.17.2</t>
  </si>
  <si>
    <t>7.17.2.1</t>
  </si>
  <si>
    <r>
      <rPr>
        <sz val="7"/>
        <rFont val="Times New Roman"/>
        <family val="1"/>
      </rPr>
      <t>TUBO PVC, SERIE NORMAL, ESGOTO PREDIAL, DN 40 MM, FORNECIDO E INSTALADO EM RAMAL DE DESCARGA OU RAMAL DE ESGOTO SANITÁRIO.
AF_12/2014</t>
    </r>
  </si>
  <si>
    <t>7.17.2.2</t>
  </si>
  <si>
    <t>7.17.2.3</t>
  </si>
  <si>
    <r>
      <rPr>
        <sz val="7"/>
        <rFont val="Times New Roman"/>
        <family val="1"/>
      </rPr>
      <t>TUBO PVC, SERIE NORMAL, ESGOTO PREDIAL, DN 100 MM, FORNECIDO E INSTALADO EM RAMAL DE DESCARGA OU RAMAL DE ESGOTO SANITÁRIO.
AF_12/2014</t>
    </r>
  </si>
  <si>
    <t>7.17.2.4</t>
  </si>
  <si>
    <t>COMP14</t>
  </si>
  <si>
    <t>JUNÇÃO SIMPLES PVC P/ ESG PREDIAL DN 100X50MM - FORNECIMENTO E INSTALAÇÃO.</t>
  </si>
  <si>
    <t>7.17.2.5</t>
  </si>
  <si>
    <t>7.17.2.6</t>
  </si>
  <si>
    <t>7.17.2.7</t>
  </si>
  <si>
    <t>7.17.2.8</t>
  </si>
  <si>
    <r>
      <rPr>
        <sz val="7"/>
        <rFont val="Times New Roman"/>
        <family val="1"/>
      </rPr>
      <t>JOELHO 45 GRAUS, PVC, SERIE NORMAL, ESGOTO PREDIAL, DN 50 MM,
JUNTA ELÁSTICA, FORNECIDO E INSTALADO EM RAMAL DE DESCARGA OU RAMAL DE ESGOTO SANITÁRIO. AF_12/2014</t>
    </r>
  </si>
  <si>
    <t>7.17.2.9</t>
  </si>
  <si>
    <t>7.17.2.10</t>
  </si>
  <si>
    <t>7.17.2.11</t>
  </si>
  <si>
    <t>7.17.2.12</t>
  </si>
  <si>
    <t>7.17.2.13</t>
  </si>
  <si>
    <t>CURVA PVC LONGA 45G P/ ESG PREDIAL DN 50MM (FORNECIMENTO E INSTALAÇÃO).</t>
  </si>
  <si>
    <t>7.17.2.14</t>
  </si>
  <si>
    <t>7.17.2.15</t>
  </si>
  <si>
    <t>7.17.2.16</t>
  </si>
  <si>
    <t>CAIXA SIFONADA, PVC, DN 150 X 150 X 50 MM, JUNTA ELÁSTICA, FORNECIDA E INSTALADA EM RAMAL DE DESCARGA OU EM RAMAL DE ESGOTO SANITÁRIO.</t>
  </si>
  <si>
    <t>7.17.3</t>
  </si>
  <si>
    <t>7.17.3.1</t>
  </si>
  <si>
    <t>PAPELEIRA PLÁSTICA TIPO DISPENSER PARA PAPEL HIGIÊNICO ROLÃO (FORNECIMENTO E INSTALAÇÃO).</t>
  </si>
  <si>
    <t>7.17.3.2</t>
  </si>
  <si>
    <t>PORTA PAPEL TOALHA TIPO DISPENSER PARA PAPEL TOALHA INTERFOLHADO (FORNECIMENTO E INSTALAÇÃO).</t>
  </si>
  <si>
    <t>7.17.3.3</t>
  </si>
  <si>
    <t>SABONETEIRA PLASTICA TIPO DISPENSER PARA SABONETE LIQUIDO COM RESERVATORIO 800 A 1500 ML, INCLUSO FIXAÇÃO. AF_01/2020</t>
  </si>
  <si>
    <t>7.17.3.4</t>
  </si>
  <si>
    <t>7.17.3.5</t>
  </si>
  <si>
    <t>7.17.3.6</t>
  </si>
  <si>
    <t>LAVATÓRIO DE CANTO LOUÇA BRANCA SUSPENSO *40 X 30* CM, COM TORNEIRA CROMADA DE MESA, 1/2" OU 3/4" PARA LAVATÓRIO, PADRÃO POPULAR, SIFÃO DO TIPO GARRAFA/COPO EM PVC 1.1/4"X 1.1/2, VÁLVULA EM PLÁSTICO 1" PARA PIA, TANQUE OU LAVATÓRIO, COM OU SEM LADRÃO E ENGATE FLEXÍVEL EM PLÁSTICO BRANCO PLÁSTICO. (FORNECIMENTO E INSTALAÇÃO).</t>
  </si>
  <si>
    <t>7.17.3.7</t>
  </si>
  <si>
    <t>7.17.3.8</t>
  </si>
  <si>
    <t>7.17.3.9</t>
  </si>
  <si>
    <t>7.17.3.10</t>
  </si>
  <si>
    <t>7.17.3.11</t>
  </si>
  <si>
    <t>7.17.3.12</t>
  </si>
  <si>
    <t>7.17.3.13</t>
  </si>
  <si>
    <r>
      <rPr>
        <sz val="7"/>
        <rFont val="Times New Roman"/>
        <family val="1"/>
      </rPr>
      <t>DUCHA HIGIENICA PLASTICA COM REGISTRO METALICO 1/2 " ,
FORNECIMENTO E  INSTALAÇÃO.</t>
    </r>
  </si>
  <si>
    <t>7.17.3.14</t>
  </si>
  <si>
    <t>COMP35</t>
  </si>
  <si>
    <t>BEBEDOURO COLUNA PRESSÃO AÇO INOX BAG40 - 127V</t>
  </si>
  <si>
    <t>7.17.4</t>
  </si>
  <si>
    <t>7.17.4.1</t>
  </si>
  <si>
    <t>7.17.4.2</t>
  </si>
  <si>
    <t>8.1</t>
  </si>
  <si>
    <t>8.1.1</t>
  </si>
  <si>
    <t>LOCAÇÃO DA OBRA, EXECUÇÃO DE GABARITO SEM REAPROVEITAMENTO, INCLUSO PINTURA (FACE INTERNA DO RIPÃO 15CM) E PIQUETE COM TESTEMUNHA</t>
  </si>
  <si>
    <t>8.1.2</t>
  </si>
  <si>
    <t>.TRANSPORTES</t>
  </si>
  <si>
    <t>8.1.2.1</t>
  </si>
  <si>
    <t>8.2</t>
  </si>
  <si>
    <t>8.2.1</t>
  </si>
  <si>
    <t>8.2.2</t>
  </si>
  <si>
    <t>8.3</t>
  </si>
  <si>
    <t>8.3.1</t>
  </si>
  <si>
    <t>8.3.1.1</t>
  </si>
  <si>
    <t>8.3.1.2</t>
  </si>
  <si>
    <t>8.3.1.3</t>
  </si>
  <si>
    <t>8.3.1.4</t>
  </si>
  <si>
    <t>8.3.1.5</t>
  </si>
  <si>
    <t>8.3.1.6</t>
  </si>
  <si>
    <t>8.3.1.7</t>
  </si>
  <si>
    <t>ARMAÇÃO DE BLOCO, VIGA BALDRAME E SAPATA UTILIZANDO AÇO CA-60  DE 5 MM - MONTAGEM. AF_06/2017</t>
  </si>
  <si>
    <t>8.3.1.8</t>
  </si>
  <si>
    <t>8.3.1.9</t>
  </si>
  <si>
    <t>8.3.1.10</t>
  </si>
  <si>
    <t>8.3.1.11</t>
  </si>
  <si>
    <t>8.4</t>
  </si>
  <si>
    <t>8.4.1</t>
  </si>
  <si>
    <t>8.4.1.1</t>
  </si>
  <si>
    <t>8.4.1.2</t>
  </si>
  <si>
    <r>
      <rPr>
        <sz val="7"/>
        <rFont val="Times New Roman"/>
        <family val="1"/>
      </rPr>
      <t>LASTRO DE CONCRETO MAGRO, APLICADO EM BLOCOS DE COROAMENTO
OU SAPATAS. AF_08/2017</t>
    </r>
  </si>
  <si>
    <t>8.4.1.3</t>
  </si>
  <si>
    <t>8.4.1.4</t>
  </si>
  <si>
    <t>8.4.1.5</t>
  </si>
  <si>
    <t>8.4.1.6</t>
  </si>
  <si>
    <t>8.4.1.7</t>
  </si>
  <si>
    <t>8.4.1.8</t>
  </si>
  <si>
    <t>8.4.1.9</t>
  </si>
  <si>
    <t>8.4.1.10</t>
  </si>
  <si>
    <t>8.4.1.11</t>
  </si>
  <si>
    <t>ARMAÇÃO DE BLOCO, VIGA BALDRAME OU SAPATA UTILIZANDO AÇO CA-50 DE 12,5 MM - MONTAGEM. AF_06/2017</t>
  </si>
  <si>
    <t>8.4.1.12</t>
  </si>
  <si>
    <r>
      <rPr>
        <sz val="7"/>
        <rFont val="Times New Roman"/>
        <family val="1"/>
      </rPr>
      <t>ARMAÇÃO DE BLOCO, VIGA BALDRAME OU SAPATA UTILIZANDO AÇO CA-50
DE 16 MM - MONTAGEM. AF_06/2017</t>
    </r>
  </si>
  <si>
    <t>8.4.1.13</t>
  </si>
  <si>
    <t>8.4.2</t>
  </si>
  <si>
    <t>8.4.2.1</t>
  </si>
  <si>
    <t>8.4.2.2</t>
  </si>
  <si>
    <t>8.4.2.3</t>
  </si>
  <si>
    <t>8.4.2.4</t>
  </si>
  <si>
    <t>8.4.2.5</t>
  </si>
  <si>
    <t>8.4.2.6</t>
  </si>
  <si>
    <t>8.4.2.7</t>
  </si>
  <si>
    <t>8.4.3</t>
  </si>
  <si>
    <t>8.4.3.1</t>
  </si>
  <si>
    <t>8.4.3.2</t>
  </si>
  <si>
    <t>8.4.3.3</t>
  </si>
  <si>
    <t>8.4.3.4</t>
  </si>
  <si>
    <t>8.4.3.5</t>
  </si>
  <si>
    <r>
      <rPr>
        <sz val="7"/>
        <rFont val="Times New Roman"/>
        <family val="1"/>
      </rPr>
      <t>ARMAÇÃO DE PILAR OU VIGA DE UMA ESTRUTURA CONVENCIONAL DE
CONCRETO ARMADO EM UMA EDIFICAÇÃO TÉRREA OU SOBRADO UTILIZANDO AÇO CA-50 DE 6,3 MM - MONTAGEM. AF_12/2015</t>
    </r>
  </si>
  <si>
    <t>8.4.3.6</t>
  </si>
  <si>
    <r>
      <rPr>
        <sz val="7"/>
        <rFont val="Times New Roman"/>
        <family val="1"/>
      </rPr>
      <t>ARMAÇÃO DE PILAR OU VIGA DE UMA ESTRUTURA CONVENCIONAL DE CONCRETO ARMADO EM UMA EDIFICAÇÃO TÉRREA OU SOBRADO
UTILIZANDO AÇO CA-50 DE 8,0 MM - MONTAGEM. AF_12/2015</t>
    </r>
  </si>
  <si>
    <t>8.4.3.7</t>
  </si>
  <si>
    <t>8.4.3.8</t>
  </si>
  <si>
    <t>8.4.3.9</t>
  </si>
  <si>
    <r>
      <rPr>
        <sz val="7"/>
        <rFont val="Times New Roman"/>
        <family val="1"/>
      </rPr>
      <t>ARMAÇÃO DE PILAR OU VIGA DE UMA ESTRUTURA CONVENCIONAL DE
CONCRETO ARMADO EM UMA EDIFICAÇÃO TÉRREA OU SOBRADO UTILIZANDO AÇO CA-60 DE 5,0 MM - MONTAGEM. AF_12/2015</t>
    </r>
  </si>
  <si>
    <t>8.4.4</t>
  </si>
  <si>
    <t>8.4.4.1</t>
  </si>
  <si>
    <t>8.5</t>
  </si>
  <si>
    <t>8.5.1</t>
  </si>
  <si>
    <t>8.5.2</t>
  </si>
  <si>
    <t>8.5.3</t>
  </si>
  <si>
    <t>8.5.4</t>
  </si>
  <si>
    <t>8.6</t>
  </si>
  <si>
    <t>8.6.1</t>
  </si>
  <si>
    <t>8.7</t>
  </si>
  <si>
    <t>8.7.1</t>
  </si>
  <si>
    <t>8.7.1.1</t>
  </si>
  <si>
    <t>ESTRUTURA TRELIÇADA DE COBERTURA, TIPO FINK, COM LIGAÇÕES SOLDADAS, INCLUSOS PERFIS METÁLICOS, CHAPAS METÁLICAS, MÃO DE
OBRA E TRANSPORTE COM GUINDASTE - FORNECIMENTO E INSTALAÇÃO. AF_01/2020_P</t>
  </si>
  <si>
    <t>8.8</t>
  </si>
  <si>
    <t>8.8.1</t>
  </si>
  <si>
    <t>8.8.2</t>
  </si>
  <si>
    <t>CUMEEIRA PARA TELHA CERÂMICA EMBOÇADA COM ARGAMASSA TRAÇO 1:2:9 (CIMENTO, CAL E AREIA) PARA TELHADOS COM ATÉ 2 ÁGUAS,
INCLUSO TRANSPORTE VERTICAL. AF_07/2019</t>
  </si>
  <si>
    <t>8.8.3</t>
  </si>
  <si>
    <t>8.8.4</t>
  </si>
  <si>
    <t>8.9</t>
  </si>
  <si>
    <t>8.9.1</t>
  </si>
  <si>
    <t>8.9.2</t>
  </si>
  <si>
    <t>8.9.3</t>
  </si>
  <si>
    <t>8.9.4</t>
  </si>
  <si>
    <t>PORTA DE ENROLAR C/FERRAGENS</t>
  </si>
  <si>
    <t>8.9.5</t>
  </si>
  <si>
    <t>PORTA ABRIR/VENEZIANA (2) FOLHAS PF-5 C/FERRAGENS</t>
  </si>
  <si>
    <t>8.9.6</t>
  </si>
  <si>
    <t>8.9.7</t>
  </si>
  <si>
    <t>8.9.8</t>
  </si>
  <si>
    <t>PORTA DE ABRIR/VENEZIANA/VIDRO PF-3 C/FERRAGENS</t>
  </si>
  <si>
    <t>8.9.9</t>
  </si>
  <si>
    <t>PORTA ABRIR/VENEZIANA PF-4 C/FERRAGENS</t>
  </si>
  <si>
    <t>PORTA DE ABRIR VENEZ./VIDRO (2) FOLHAS PF-11 C/FERRAGENS</t>
  </si>
  <si>
    <r>
      <rPr>
        <sz val="7"/>
        <rFont val="Times New Roman"/>
        <family val="1"/>
      </rPr>
      <t>ESQUADRIA EM CHAPA METÁLICA TIPO VENEZIANA FIXA COM VENTILAÇÃO
J-20</t>
    </r>
  </si>
  <si>
    <t>8.10</t>
  </si>
  <si>
    <t>8.10.1</t>
  </si>
  <si>
    <t>8.10.2</t>
  </si>
  <si>
    <t>8.11</t>
  </si>
  <si>
    <t>8.11.1</t>
  </si>
  <si>
    <t>8.11.2</t>
  </si>
  <si>
    <t>8.11.3</t>
  </si>
  <si>
    <t>8.11.4</t>
  </si>
  <si>
    <r>
      <rPr>
        <sz val="7"/>
        <rFont val="Times New Roman"/>
        <family val="1"/>
      </rPr>
      <t>REVESTIMENTO CERÂMICO PARA PAREDES INTERNAS COM PLACAS TIPO ESMALTADA EXTRA DE DIMENSÕES 33X45 CM APLICADAS EM AMBIENTES
DE ÁREA MAIOR QUE 5 M² NA ALTURA INTEIRA DAS PAREDES. AF_06/2014</t>
    </r>
  </si>
  <si>
    <t>8.11.5</t>
  </si>
  <si>
    <t>8.12</t>
  </si>
  <si>
    <t>8.12.1</t>
  </si>
  <si>
    <t>8.12.2</t>
  </si>
  <si>
    <t>8.13</t>
  </si>
  <si>
    <t>8.13.1</t>
  </si>
  <si>
    <t>8.13.2</t>
  </si>
  <si>
    <t>8.13.3</t>
  </si>
  <si>
    <t>8.13.4</t>
  </si>
  <si>
    <t>8.13.5</t>
  </si>
  <si>
    <t>8.13.6</t>
  </si>
  <si>
    <t>8.13.7</t>
  </si>
  <si>
    <r>
      <rPr>
        <sz val="7"/>
        <rFont val="Times New Roman"/>
        <family val="1"/>
      </rPr>
      <t>PASSEIO PROTECAO EM CONC.DESEMPEN.5 CM 1:2,5:3,5 ( INCLUSO ESPELHO DE 30CM/ ESCAVAÇÃO/REATERRO/APILOAMENTO/ATERRO
INTERNO)</t>
    </r>
  </si>
  <si>
    <t>8.14</t>
  </si>
  <si>
    <t>8.14.1</t>
  </si>
  <si>
    <t>8.14.1.1</t>
  </si>
  <si>
    <t>8.14.1.2</t>
  </si>
  <si>
    <t>8.14.2</t>
  </si>
  <si>
    <t>8.14.2.1</t>
  </si>
  <si>
    <t>8.14.2.2</t>
  </si>
  <si>
    <t>8.14.3</t>
  </si>
  <si>
    <t>8.14.3.1</t>
  </si>
  <si>
    <t>8.14.4</t>
  </si>
  <si>
    <t>8.14.4.1</t>
  </si>
  <si>
    <t>8.14.5</t>
  </si>
  <si>
    <t>PINTURA ESTRUTURA METÁLICA</t>
  </si>
  <si>
    <t>8.14.5.1</t>
  </si>
  <si>
    <t>8.15</t>
  </si>
  <si>
    <t>8.15.1</t>
  </si>
  <si>
    <t>8.15.2</t>
  </si>
  <si>
    <t>8.15.3</t>
  </si>
  <si>
    <t>8.16</t>
  </si>
  <si>
    <t>8.16.1</t>
  </si>
  <si>
    <t>Instalação de água fria</t>
  </si>
  <si>
    <t>8.16.1.1</t>
  </si>
  <si>
    <t>8.16.1.2</t>
  </si>
  <si>
    <t>8.16.1.3</t>
  </si>
  <si>
    <t>8.16.1.4</t>
  </si>
  <si>
    <t>8.16.1.5</t>
  </si>
  <si>
    <t>TE, PVC, SOLDÁVEL, DN 32MM, INSTALADO EM RAMAL OU SUB-RAMAL DE ÁGUA - FORNECIMENTO E INSTALAÇÃO. AF_06/2022</t>
  </si>
  <si>
    <t>8.16.1.6</t>
  </si>
  <si>
    <t>8.16.1.7</t>
  </si>
  <si>
    <t>8.16.1.8</t>
  </si>
  <si>
    <t>8.16.1.9</t>
  </si>
  <si>
    <t>8.16.1.10</t>
  </si>
  <si>
    <t>8.16.1.11</t>
  </si>
  <si>
    <t>8.16.1.12</t>
  </si>
  <si>
    <t>JOELHO 90 GRAUS COM BUCHA DE LATÃO, PVC, SOLDÁVEL, DN 25MM, X 3/4 INSTALADO EM RAMAL OU SUB-RAMAL DE ÁGUA -FORNECIMENTO E INSTALAÇÃO. AF_06/2022</t>
  </si>
  <si>
    <t>8.16.1.13</t>
  </si>
  <si>
    <t>8.16.1.14</t>
  </si>
  <si>
    <t>COMP09</t>
  </si>
  <si>
    <t>JOELHO REDUÇÃO 90G PVC SOLD C/ BUCHA DE LATÃO 25MM X 32MM FORNECIMENTO E INSTALAÇÃO.</t>
  </si>
  <si>
    <t>8.16.1.15</t>
  </si>
  <si>
    <t>BUCHA DE REDUCAO SOLDAVEL LONGA 50 X 25 mm</t>
  </si>
  <si>
    <t>8.16.1.16</t>
  </si>
  <si>
    <t>8.16.1.17</t>
  </si>
  <si>
    <t>REGISTRO DE PRESSÃO BRUTO, LATÃO, ROSCÁVEL, 3/4", COM ACABAMENTO E CANOPLA CROMADOS - FORNECIMENTO E INSTALAÇÃO. AF_08/2021</t>
  </si>
  <si>
    <t>8.16.1.18</t>
  </si>
  <si>
    <t>8.16.1.19</t>
  </si>
  <si>
    <t>8.16.1.20</t>
  </si>
  <si>
    <t>8.16.2</t>
  </si>
  <si>
    <t>8.16.2.1</t>
  </si>
  <si>
    <t>8.16.2.2</t>
  </si>
  <si>
    <t>8.16.2.3</t>
  </si>
  <si>
    <t>TUBO PVC, SERIE NORMAL, ESGOTO PREDIAL, DN 100 MM, FORNECIDO E INSTALADO EM RAMAL DE DESCARGA OU RAMAL DE ESGOTO SANITÁRIO. AF_12/2014</t>
  </si>
  <si>
    <t>8.16.2.4</t>
  </si>
  <si>
    <r>
      <rPr>
        <sz val="7"/>
        <rFont val="Times New Roman"/>
        <family val="1"/>
      </rPr>
      <t>JUNÇÃO SIMPLES, PVC, SERIE NORMAL, ESGOTO PREDIAL, DN 40 MM, JUNTA SOLDÁVEL, FORNECIDO E INSTALADO EM RAMAL DE DESCARGA OU
RAMAL DE ESGOTO SANITÁRIO. AF_12/2014</t>
    </r>
  </si>
  <si>
    <t>8.16.2.5</t>
  </si>
  <si>
    <r>
      <rPr>
        <sz val="7"/>
        <rFont val="Times New Roman"/>
        <family val="1"/>
      </rPr>
      <t>JUNÇÃO SIMPLES, PVC, SERIE NORMAL, ESGOTO PREDIAL, DN 50 X 50 MM,
JUNTA ELÁSTICA, FORNECIDO E INSTALADO EM RAMAL DE DESCARGA OU RAMAL DE ESGOTO SANITÁRIO. AF_12/2014</t>
    </r>
  </si>
  <si>
    <t>8.16.2.6</t>
  </si>
  <si>
    <t>8.16.2.7</t>
  </si>
  <si>
    <t>TE, PVC, SERIE NORMAL, ESGOTO PREDIAL, DN 50 X 50 MM, JUNTA ELÁSTICA, FORNECIDO E INSTALADO EM RAMAL DE DESCARGA OU RAMAL DE ESGOTO SANITÁRIO. AF_12/2014</t>
  </si>
  <si>
    <t>8.16.2.8</t>
  </si>
  <si>
    <r>
      <rPr>
        <sz val="7"/>
        <rFont val="Times New Roman"/>
        <family val="1"/>
      </rPr>
      <t>JOELHO 90 GRAUS, PVC, SERIE NORMAL, ESGOTO PREDIAL, DN 50 MM, JUNTA ELÁSTICA, FORNECIDO E INSTALADO EM RAMAL DE DESCARGA OU
RAMAL DE ESGOTO SANITÁRIO. AF_12/2014</t>
    </r>
  </si>
  <si>
    <t>8.16.2.9</t>
  </si>
  <si>
    <r>
      <rPr>
        <sz val="7"/>
        <rFont val="Times New Roman"/>
        <family val="1"/>
      </rPr>
      <t>JOELHO 90 GRAUS, PVC, SERIE NORMAL, ESGOTO PREDIAL, DN 100 MM, JUNTA ELÁSTICA, FORNECIDO E INSTALADO EM RAMAL DE DESCARGA OU
RAMAL DE ESGOTO SANITÁRIO. AF_12/2014</t>
    </r>
  </si>
  <si>
    <t>8.16.2.10</t>
  </si>
  <si>
    <r>
      <rPr>
        <sz val="7"/>
        <rFont val="Times New Roman"/>
        <family val="1"/>
      </rPr>
      <t>JOELHO PVC C/ BOLSA E ANEL P/ ESG PREDIAL 90G DN 40MM X 1.1/2"  -
FORNECIMENTO E INSTALAÇÃO.</t>
    </r>
  </si>
  <si>
    <t>8.16.2.11</t>
  </si>
  <si>
    <t>8.16.2.12</t>
  </si>
  <si>
    <t>8.16.2.13</t>
  </si>
  <si>
    <t>8.16.2.14</t>
  </si>
  <si>
    <t>8.16.2.15</t>
  </si>
  <si>
    <t>8.16.2.16</t>
  </si>
  <si>
    <t>8.16.2.17</t>
  </si>
  <si>
    <r>
      <rPr>
        <sz val="7"/>
        <rFont val="Times New Roman"/>
        <family val="1"/>
      </rPr>
      <t>CAIXA DE GORDURA DUPLA (CAPACIDADE: 126 L), RETANGULAR, EM ALVENARIA COM TIJOLOS CERÂMICOS MACIÇOS, DIMENSÕES INTERNAS =
0,4X0,7 M, ALTURA INTERNA = 0,8 M. AF_12/2020</t>
    </r>
  </si>
  <si>
    <t>8.16.3</t>
  </si>
  <si>
    <t>8.16.3.1</t>
  </si>
  <si>
    <t>SABONETEIRA DE PAREDE EM METAL CROMADO, INCLUSO FIXAÇÃO. AF_01/2020</t>
  </si>
  <si>
    <t>8.16.3.2</t>
  </si>
  <si>
    <t>8.16.3.3</t>
  </si>
  <si>
    <t>8.16.3.4</t>
  </si>
  <si>
    <t>8.16.3.5</t>
  </si>
  <si>
    <t>COMP20</t>
  </si>
  <si>
    <t>CABIDE/GANCHO DE BANHEIRO SIMPLES EM METAL CROMADO (FORNECIMENTO E INSTALAÇÃO).</t>
  </si>
  <si>
    <t>8.16.3.6</t>
  </si>
  <si>
    <t>LAVATÓRIO LOUÇA BRANCA SUSPENSO, 29,5 X 39CM OU EQUIVALENTE, PADRÃO POPULAR, INCLUSO SIFÃO TIPO GARRAFA EM PVC, VÁLVULA E ENGATE FLEXÍVEL 30CM EM PLÁSTICO E TORNEIRA CROMADA DE MESA, PADRÃO POPULAR - FORNECIMENTO E INSTALAÇÃO. AF_01/2020</t>
  </si>
  <si>
    <t>8.16.3.7</t>
  </si>
  <si>
    <t>8.16.3.8</t>
  </si>
  <si>
    <t>8.16.3.9</t>
  </si>
  <si>
    <t>8.16.3.10</t>
  </si>
  <si>
    <t>TANQUE DE MÁRMORE SINTÉTICO SUSPENSO, 22L OU EQUIVALENTE, INCLUSO SIFÃO TIPO GARRAFA EM PVC, VÁLVULA PLÁSTICA E TORNEIRA DE METAL CROMADO PADRÃO POPULAR - FORNEC. E INSTALAÇÃO. AF_01/2020</t>
  </si>
  <si>
    <t>8.16.3.11</t>
  </si>
  <si>
    <t>CHUVEIRO ELÉTRICO COMUM CORPO PLÁSTICO, TIPO DUCHA – FORNECIMENTO E INSTALAÇÃO. AF_01/2020</t>
  </si>
  <si>
    <t>8.16.3.12</t>
  </si>
  <si>
    <t>8.16.3.13</t>
  </si>
  <si>
    <t>8.16.3.14</t>
  </si>
  <si>
    <t>8.16.3.15</t>
  </si>
  <si>
    <t>8.16.3.16</t>
  </si>
  <si>
    <t>8.16.3.17</t>
  </si>
  <si>
    <t>8.16.3.18</t>
  </si>
  <si>
    <t>8.16.3.19</t>
  </si>
  <si>
    <t>COMP34</t>
  </si>
  <si>
    <t>BEBEDOURO INDUSTRIAL 220L/H INOX - 127V -COM 6 TORNEIRAS.</t>
  </si>
  <si>
    <t>8.16.4</t>
  </si>
  <si>
    <t>8.16.4.1</t>
  </si>
  <si>
    <t>8.16.4.2</t>
  </si>
  <si>
    <t>9.1</t>
  </si>
  <si>
    <t>PISO DE BORRACHA COLORIDO MODELO TÁTIL ( ALERTA OU DIRECIONAL) INCLUSO CONTRAPISO (1CI:3ARML) C/ E=2CM E NATA DE CIMENTO</t>
  </si>
  <si>
    <t>9.2</t>
  </si>
  <si>
    <t>PISO DE LADRILHO HIDRÁULICO COLORIDO MODELO TÁTIL ( ALERTA OU DIRECIONAL) SEM LASTRO</t>
  </si>
  <si>
    <t>9.3</t>
  </si>
  <si>
    <t>COMP64</t>
  </si>
  <si>
    <t>AVISADOR SONORO E VISUAL COM CAPACIDADE DE EMISSÃO SONORA DE INTENSIDADE DE 100 DB.</t>
  </si>
  <si>
    <t>9.4</t>
  </si>
  <si>
    <t>COMP73</t>
  </si>
  <si>
    <t>AVISADOR SONORO TIPO SIRENE</t>
  </si>
  <si>
    <t>9.5</t>
  </si>
  <si>
    <t>COMP72</t>
  </si>
  <si>
    <t>PLACA DE IDENTIFICAÇÃO DE PORTA, COM CÓDIGO BRAILLE, SINALIZAÇÃO CADEIRANTE</t>
  </si>
  <si>
    <t>9.6</t>
  </si>
  <si>
    <t>COMP71</t>
  </si>
  <si>
    <t>MAPA TÁTIL COM PRANCHA EM ACRÍLICO (60X40Cm)</t>
  </si>
  <si>
    <t>9.7</t>
  </si>
  <si>
    <t>MURETA</t>
  </si>
  <si>
    <t>9.7.1</t>
  </si>
  <si>
    <t>9.7.2</t>
  </si>
  <si>
    <t>9.7.3</t>
  </si>
  <si>
    <t>9.7.4</t>
  </si>
  <si>
    <t>9.7.5</t>
  </si>
  <si>
    <t>10.1</t>
  </si>
  <si>
    <t>CANTEIRO</t>
  </si>
  <si>
    <t>.SERVIÇO EM TERRA</t>
  </si>
  <si>
    <t>10.1.1.1</t>
  </si>
  <si>
    <t>10.1.2.1</t>
  </si>
  <si>
    <t>PLANTIO GRAMA ESMERALDA PLACA C/ M.O. IRRIG., ADUBO,TERRA VEGETAL (O.C.) A&lt;11. 000,00M2</t>
  </si>
  <si>
    <t>10.1.2.2</t>
  </si>
  <si>
    <r>
      <rPr>
        <sz val="7"/>
        <rFont val="Times New Roman"/>
        <family val="1"/>
      </rPr>
      <t>ABERTURA DE CAVA 80X80X80CM C/ ADUBAÇÃO E PLANTIO DE ARBUSTO, ÁRVORE OU PALMEIRA C/ H=0,70 A 2,00M - EXCLUSO O CUSTO DE
AQUISIÇÃO DA MUDA</t>
    </r>
  </si>
  <si>
    <t>10.1.2.3</t>
  </si>
  <si>
    <r>
      <rPr>
        <sz val="7"/>
        <rFont val="Times New Roman"/>
        <family val="1"/>
      </rPr>
      <t>ABERTURA DE CAVA 60X60X60CM C/ ADUBAÇÃO E PLANTIO DE FOLHAGEM,ARBUSTO, ÁRVORE OU PALMEIRA C/ H=0,50 A 0,70M - EXCLUSO
O CUSTO DE AQUISIÇÃO DA MUDA</t>
    </r>
  </si>
  <si>
    <t>10.1.3.1</t>
  </si>
  <si>
    <t>BANCO DE CONCRETO POLIDO BASE EM ALVENARIA REBOCADA E PINTADA - PADRÃO GOINFRA</t>
  </si>
  <si>
    <t>10.2</t>
  </si>
  <si>
    <t>CALÇADAS INTERNAS</t>
  </si>
  <si>
    <t>10.2.1.1</t>
  </si>
  <si>
    <t>10.2.1.2</t>
  </si>
  <si>
    <t>ALVENARIA DE EMBASAMENTO</t>
  </si>
  <si>
    <t>10.2.2.1</t>
  </si>
  <si>
    <t>10.2.2.2</t>
  </si>
  <si>
    <t>EMBASAMENTO COM TIJOLO COMUM</t>
  </si>
  <si>
    <t>10.2.3.1</t>
  </si>
  <si>
    <t>10.2.4.1</t>
  </si>
  <si>
    <r>
      <rPr>
        <sz val="7"/>
        <rFont val="Times New Roman"/>
        <family val="1"/>
      </rPr>
      <t>PINTURA DE PISO COM TINTA ACRÍLICA, APLICAÇÃO MANUAL, 2 DEMÃOS,
INCLUSO FUNDO PREPARADOR. AF_05/2021</t>
    </r>
  </si>
  <si>
    <t>10.3</t>
  </si>
  <si>
    <t>CALÇADAS EXTERNAS</t>
  </si>
  <si>
    <t>10.3.1.1</t>
  </si>
  <si>
    <t>10.3.1.2</t>
  </si>
  <si>
    <t>MEIO FIO</t>
  </si>
  <si>
    <t>10.3.2.1</t>
  </si>
  <si>
    <t>MEIO FIO PD. GOINFRA EM CONC. PRÉ MOLD. RETO/CURVO (5X25X100CM), FC28=20MPA COM ARGAM.(1CI:3ARMLC) P/ARREMATE DO REJUNT. E PINTURA A CAL 2 DEMÃOS - INCLUSO ESCAV./APILOAM./REATERRO E CONC.FC28= 10MPA P/ ASSENTAM. E CHUMBAMENTO</t>
  </si>
  <si>
    <t>.REVESTIMENTO DE PISO</t>
  </si>
  <si>
    <t>10.3.3.1</t>
  </si>
  <si>
    <t>11.1</t>
  </si>
  <si>
    <t>11.2</t>
  </si>
  <si>
    <t>11.3</t>
  </si>
  <si>
    <r>
      <rPr>
        <sz val="7"/>
        <rFont val="Times New Roman"/>
        <family val="1"/>
      </rPr>
      <t>PINTURA COM TINTA ALQUÍDICA DE FUNDO (TIPO ZARCÃO) PULVERIZADA SOBRE PERFIL METÁLICO EXECUTADO EM FÁBRICA (POR DEMÃO).
AF_01/2020_P</t>
    </r>
  </si>
  <si>
    <r>
      <rPr>
        <sz val="7"/>
        <rFont val="Times New Roman"/>
        <family val="1"/>
      </rPr>
      <t>PINTURA COM TINTA ALQUÍDICA DE ACABAMENTO (ESMALTE SINTÉTICO FOSCO) PULVERIZADA SOBRE PERFIL METÁLICO EXECUTADO EM FÁBRICA
(POR DEMÃO). AF_01/2020_P</t>
    </r>
  </si>
  <si>
    <t>ACO CA 50-A - 12,5 MM (1/2") - (OBRAS CIVIS)</t>
  </si>
  <si>
    <t>Kg</t>
  </si>
  <si>
    <r>
      <rPr>
        <sz val="7"/>
        <rFont val="Times New Roman"/>
        <family val="1"/>
      </rPr>
      <t>COBERTURA COM TELHA CHAPA GALVANIZADA  TRAPEZOIDAL 0,5 MM COM
ACESSÓRIOS</t>
    </r>
  </si>
  <si>
    <t>11.4</t>
  </si>
  <si>
    <t>INFRAESTRUTURA - PASSARELAS</t>
  </si>
  <si>
    <r>
      <rPr>
        <sz val="7"/>
        <rFont val="Times New Roman"/>
        <family val="1"/>
      </rPr>
      <t>LANÇAMENTO/APLICAÇÃO/ADENSAMENTO DE CONCRETO EM FUNDAÇÃO-
(O.C.)</t>
    </r>
  </si>
  <si>
    <t>ESTACA BROCA DE CONCRETO, DIÂMETRO DE 30CM, ESCAVAÇÃO MANUAL COM TRADO CONCHA, INTEIRAMENTE ARMADA. AF_05/2020</t>
  </si>
  <si>
    <t>11.5</t>
  </si>
  <si>
    <t>11.6</t>
  </si>
  <si>
    <t>11.7</t>
  </si>
  <si>
    <t>GUARDA-CORPO DE AÇO GALVANIZADO DE 1,10M DE ALTURA, MONTANTES TUBULARES DE 1.1/2”ESPAÇADOS DE 1,20M, TRAVESSA SUPERIOR DE 2,” GRADIL FORMADO POR BARRAS CHATAS EM FERRO DE 32X4,8MM, FIXADO COM CHUMBADOR MECÂNICO. AF_04/2019_P</t>
  </si>
  <si>
    <t>12.1</t>
  </si>
  <si>
    <t>INSTALAÇÕES HIDROSSANITÁRIAS EXTERNAS</t>
  </si>
  <si>
    <t>TUBO, PVC, SOLDÁVEL, DN 75MM, INSTALADO EM PRUMADA DE ÁGUA - FORNECIMENTO E INSTALAÇÃO. AF_06/2022</t>
  </si>
  <si>
    <t>CURVA 90 GRAUS, PVC, SOLDÁVEL, DN 75MM, INSTALADO EM PRUMADA DE ÁGUA - FORNECIMENTO E INSTALAÇÃO. AF_06/2022</t>
  </si>
  <si>
    <t>TE DE REDUÇÃO, PVC, SOLDÁVEL, DN 75MM X 50MM, INSTALADO EM PRUMADA DE ÁGUA - FORNECIMENTO E INSTALAÇÃO. AF_06/2022</t>
  </si>
  <si>
    <t>REGISTRO DE GAVETA BRUTO DIAMETRO 2.1/2"</t>
  </si>
  <si>
    <r>
      <rPr>
        <sz val="7"/>
        <rFont val="Times New Roman"/>
        <family val="1"/>
      </rPr>
      <t>CAIXA ENTERRADA HIDRÁULICA RETANGULAR EM ALVENARIA COM TIJOLOS CERÂMICOS MACIÇOS, DIMENSÕES INTERNAS: 0,6X0,6X0,6 M
PARA REDE DE ESGOTO. AF_12/2020</t>
    </r>
  </si>
  <si>
    <t>TAMPA EM CONCRETO ARMADO 25 MPA E=5CM PARA A CAIXA DE PASSAGEM 60X60CM</t>
  </si>
  <si>
    <t>COMP36</t>
  </si>
  <si>
    <t>RESERVATÓRIO METÁLICO EM AÇO CARBONO TIPO TUBULAR CILINDRICO COM CAPACIDADE DE 32.000 LITROS, INCLUSO CASA DE MÁQUINAS COM 2M DE ALTURA, TODOS OS ACESSÓRIOS E CONEXÕES (FORNECIMENTO E INSTALAÇÃO), COM FRETE E IMPOSTOS INCLUSOS.</t>
  </si>
  <si>
    <t>12.1.17.1</t>
  </si>
  <si>
    <t>12.1.17.2</t>
  </si>
  <si>
    <t>12.2</t>
  </si>
  <si>
    <t>BASE EM CONCRETO ARMADO PARA RESERVATÓRIO TUBULAR - CAPACIDADE DE 32M²</t>
  </si>
  <si>
    <t>ESTACA ESCAVADA MECANICAMENTE, SEM FLUIDO ESTABILIZANTE, COM 40CM DE DIÂMETRO, CONCRETO LANÇADO POR CAMINHÃO BETONEIRA (EXCLUSIVE MOBILIZAÇÃO E DESMOBILIZAÇÃO). AF_01/2020</t>
  </si>
  <si>
    <t>ARRASAMENTO MECANICO DE ESTACA DE CONCRETO ARMADO, DIAMETROS DE ATÉ 40 CM. AF_05/2021</t>
  </si>
  <si>
    <t>12.3</t>
  </si>
  <si>
    <t>INSTALAÇÕES DRENAGEM PLUVIAL / CONDICIONADORES DE AR</t>
  </si>
  <si>
    <t>FIXAÇÃO DE TUBOS VERTICAIS DE PPR DIÂMETROS MAIORES QUE 75 MM COM ABRAÇADEIRA METÁLICA RÍGIDA TIPO D 3", FIXADA EM PERFILADO EM ALVENARIA. AF_05/2015</t>
  </si>
  <si>
    <t>COMP22</t>
  </si>
  <si>
    <t>CONDUTOR VERTICAL RETANGULAR, DESENVOLVIMENTO 33 CM EM CHAPA DE AÇO GALVANIZADO NÚMERO 26</t>
  </si>
  <si>
    <t>CALHA EM CHAPA DE AÇO GALVANIZADO NÚMERO 24, DESENVOLVIMENTO DE 50 CM, INCLUSO TRANSPORTE VERTICAL. AF_07/2019</t>
  </si>
  <si>
    <t>COMP23</t>
  </si>
  <si>
    <r>
      <rPr>
        <sz val="7"/>
        <rFont val="Times New Roman"/>
        <family val="1"/>
      </rPr>
      <t>CANALETA DE DRENAGEM 30 LARG. X 60 ALT. COM GRELHA FOFO SIMPLES COM REQUADRO, CARGA MAXIMA  12,5 T, *300 X 1000* MM, E= *15* MM,
AREA ESTACIONAMENTO CARRO PASSEIO.</t>
    </r>
  </si>
  <si>
    <t>CAIXA DE AREIA 60X60CM FUNDO DE BRITA COM GRELHA METÁLICA FERRO CHATO PADRÃO GOINFRA</t>
  </si>
  <si>
    <t>TUBO PVC, SÉRIE R, ÁGUA PLUVIAL, DN 100 MM, FORNECIDO E INSTALADO EM CONDUTORES VERTICAIS DE ÁGUAS PLUVIAIS. AF_06/2022</t>
  </si>
  <si>
    <t>TUBO PVC, SÉRIE R, ÁGUA PLUVIAL, DN 150 MM, FORNECIDO E INSTALADO EM CONDUTORES VERTICAIS DE ÁGUAS PLUVIAIS. AF_06/2022</t>
  </si>
  <si>
    <t>JOELHO 90 GRAUS, PVC, SERIE R, ÁGUA PLUVIAL, DN 100 MM, JUNTA ELÁSTICA, FORNECIDO E INSTALADO EM RAMAL DE ENCAMINHAMENTO. AF_06/2022</t>
  </si>
  <si>
    <t>12.3.9.1</t>
  </si>
  <si>
    <t>12.3.9.2</t>
  </si>
  <si>
    <t>12.4</t>
  </si>
  <si>
    <t>INSTALAÇÕES HIDROSSANITÁRIAS - LAVATÓRIO INDIVIDUAL</t>
  </si>
  <si>
    <t>TUBO, PVC, SOLDÁVEL, DN 32MM, INSTALADO EM RAMAL OU SUB-RAMAL DE ÁGUA -  FORNECIMENTO E INSTALAÇÃO. AF_06/2022</t>
  </si>
  <si>
    <t>JOELHO 90 GRAUS COM BUCHA DE LATÃO, PVC, SOLDÁVEL, DN 25MM, X 3/4 INSTALADO EM RAMAL OU SUB-RAMAL DE ÁGUA -  ORNECIMENTO E
INSTALAÇÃO. AF_06/2022</t>
  </si>
  <si>
    <r>
      <rPr>
        <sz val="7"/>
        <rFont val="Times New Roman"/>
        <family val="1"/>
      </rPr>
      <t>SABONETEIRA PLASTICA TIPO DISPENSER PARA SABONETE LIQUIDO COM
RESERVATORIO 800 A 1500 ML, INCLUSO FIXAÇÃO. AF_01/2020</t>
    </r>
  </si>
  <si>
    <r>
      <rPr>
        <sz val="7"/>
        <rFont val="Times New Roman"/>
        <family val="1"/>
      </rPr>
      <t>TORNEIRA DE JARDIM COM BICO PARA MANGUEIRA DIÂMETRO DE 1/2" E
3/4"</t>
    </r>
  </si>
  <si>
    <t>13.1</t>
  </si>
  <si>
    <t>Escavação e reaterro</t>
  </si>
  <si>
    <t>REATERRO MANUAL DE VALAS COM COMPACTAÇÃO MECANIZADA. AF_04/2016</t>
  </si>
  <si>
    <t>CAIXA ENTERRADA ELÉTRICA RETANGULAR, EM CONCRETO PRÉ- MOLDADO, FUNDO COM BRITA, DIMENSÕES INTERNAS: 0,4X0,4X0,4 M. AF_12/2020</t>
  </si>
  <si>
    <t>13.2</t>
  </si>
  <si>
    <t>Iluminação</t>
  </si>
  <si>
    <t>COMP01</t>
  </si>
  <si>
    <t>LUMINÁRIA PLAFON SOBREPOR 2X10W LED, CORPO EM CHAPA DE AÇO FOSFATIZADO, COR BRANCA, FORNECIMENTO E INSTALAÇÃO</t>
  </si>
  <si>
    <t>COMP02</t>
  </si>
  <si>
    <t>LUMINÁRIA CALHA SOBREPOR 2X18W LED, CORPO EM CHAPA  DE AÇO FOSFATIZADO, COR BRANCA, REFLETOR PARABÓLICO E ALETAS EM ALUMÍNIO ANODIZADO, FORNECIMENTO E INSTALAÇÃO</t>
  </si>
  <si>
    <t>COMP03</t>
  </si>
  <si>
    <t>LUMINÁRIA CALHA SOBREPOR HERMÉTICA 2X18W LED, CORPO EM CHAPA DE AÇO FOSFATIZADO, FECHADA, FORNECIMENTO E INSTALAÇÃO</t>
  </si>
  <si>
    <t>13.3</t>
  </si>
  <si>
    <t>Caixa PVC</t>
  </si>
  <si>
    <t>CAIXA RETANGULAR 4" X 2" ALTA (2,00 M DO PISO), PVC, INSTALADA EM PAREDE - FORNECIMENTO E INSTALAÇÃO. AF_12/2015</t>
  </si>
  <si>
    <t>CAIXA RETANGULAR 4" X 2" MÉDIA (1,30 M DO PISO), PVC, INSTALADA EM PAREDE - FORNECIMENTO E INSTALAÇÃO. AF_12/2015</t>
  </si>
  <si>
    <t>CAIXA RETANGULAR 4" X 2" BAIXA (0,30 M DO PISO), PVC, INSTALADA EM PAREDE - FORNECIMENTO E INSTALAÇÃO. AF_12/2015</t>
  </si>
  <si>
    <t>CAIXA OCTOGONAL 4" X 4", PVC, INSTALADA EM LAJE - FORNECIMENTO E INSTALAÇÃO. AF_12/2015</t>
  </si>
  <si>
    <r>
      <rPr>
        <sz val="7"/>
        <rFont val="Times New Roman"/>
        <family val="1"/>
      </rPr>
      <t>SUPORTE PARAFUSADO COM PLACA DE ENCAIXE 4" X 2" ALTO (2,00 M DO PISO) PARA PONTO ELÉTRICO - FORNECIMENTO E INSTALAÇÃO.
AF_12/2015</t>
    </r>
  </si>
  <si>
    <t>13.4</t>
  </si>
  <si>
    <t>Tomadas e interruptores</t>
  </si>
  <si>
    <r>
      <rPr>
        <sz val="7"/>
        <rFont val="Times New Roman"/>
        <family val="1"/>
      </rPr>
      <t>TOMADA ALTA DE EMBUTIR (1 MÓDULO), 2P+T 10 A, INCLUINDO SUPORTE E
PLACA - FORNECIMENTO E INSTALAÇÃO. AF_12/2015</t>
    </r>
  </si>
  <si>
    <t>TOMADA MÉDIA DE EMBUTIR (1 MÓDULO), 2P+T 10 A, INCLUINDO SUPORTE E PLACA - FORNECIMENTO E INSTALAÇÃO. AF_12/2015</t>
  </si>
  <si>
    <t>TOMADA BAIXA DE EMBUTIR (1 MÓDULO), 2P+T 10 A, INCLUINDO SUPORTE E PLACA - FORNECIMENTO E INSTALAÇÃO. AF_12/2015</t>
  </si>
  <si>
    <r>
      <rPr>
        <sz val="7"/>
        <rFont val="Times New Roman"/>
        <family val="1"/>
      </rPr>
      <t>INTERRUPTOR SIMPLES (1 MÓDULO), 10A/250V, INCLUINDO SUPORTE E
PLACA - FORNECIMENTO E INSTALAÇÃO. AF_12/2015</t>
    </r>
  </si>
  <si>
    <t>INTERRUPTOR SIMPLES (2 MÓDULOS), 10A/250V, INCLUINDO SUPORTE E PLACA - FORNECIMENTO E INSTALAÇÃO. AF_12/2015</t>
  </si>
  <si>
    <t>INTERRUPTOR SIMPLES (3 MÓDULOS), 10A/250V, INCLUINDO SUPORTE E PLACA - FORNECIMENTO E INSTALAÇÃO. AF_12/2015</t>
  </si>
  <si>
    <t>13.5</t>
  </si>
  <si>
    <t>Condutores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</si>
  <si>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</si>
  <si>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</si>
  <si>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CABO DE COBRE FLEXÍVEL ISOLADO, 6 MM², ANTI-CHAMA 450/750 V, PARA CIRCUITOS TERMINAIS - FORNECIMENTO E INSTALAÇÃO. AF_12/2015</t>
  </si>
  <si>
    <t>CABO DE COBRE FLEXÍVEL ISOLADO, 10 MM², ANTI-CHAMA 0,6/1,0 KV, PARA DISTRIBUIÇÃO - FORNECIMENTO E INSTALAÇÃO. AF_12/2015</t>
  </si>
  <si>
    <t>CABO DE COBRE FLEXÍVEL ISOLADO, 16 MM², ANTI-CHAMA 0,6/1,0 KV, PARA DISTRIBUIÇÃO - FORNECIMENTO E INSTALAÇÃO. AF_12/2015</t>
  </si>
  <si>
    <r>
      <rPr>
        <sz val="7"/>
        <rFont val="Times New Roman"/>
        <family val="1"/>
      </rPr>
      <t>CABO DE COBRE FLEXÍVEL ISOLADO, 35 MM², ANTI-CHAMA 0,6/1,0 KV, PARA REDE ENTERRADA DE DISTRIBUIÇÃO DE ENERGIA ELÉTRICA -
FORNECIMENTO E INSTALAÇÃO. AF_12/2021</t>
    </r>
  </si>
  <si>
    <t>13.6</t>
  </si>
  <si>
    <t>Proteção de equipamentos</t>
  </si>
  <si>
    <t>DISJUNTOR MONOPOLAR TIPO DIN, CORRENTE NOMINAL DE 20A - FORNECIMENTO E INSTALAÇÃO. AF_10/2020</t>
  </si>
  <si>
    <t>DISJUNTOR MONOPOLAR TIPO DIN, CORRENTE NOMINAL DE 32A - FORNECIMENTO E INSTALAÇÃO. AF_10/2020</t>
  </si>
  <si>
    <t>DISJUNTOR MONOPOLAR TIPO DIN, CORRENTE NOMINAL DE 40A - FORNECIMENTO E INSTALAÇÃO. AF_10/2020</t>
  </si>
  <si>
    <t>DISJUNTOR BIPOLAR TIPO DIN, CORRENTE NOMINAL DE 50A - FORNECIMENTO E INSTALAÇÃO. AF_10/2020</t>
  </si>
  <si>
    <t>DISJUNTOR TRIPOLAR TIPO DIN, CORRENTE NOMINAL DE 50A - FORNECIMENTO E INSTALAÇÃO. AF_10/2020</t>
  </si>
  <si>
    <t>DISJUNTOR TRIPOLAR TIPO NEMA, CORRENTE NOMINAL DE 60 ATÉ 100A - FORNECIMENTO E INSTALAÇÃO. AF_10/2020</t>
  </si>
  <si>
    <t>COMP05</t>
  </si>
  <si>
    <t>DISPOSITIVO DR, 4 POLOS, SENSIBILIDADE DE 30 MA</t>
  </si>
  <si>
    <t>DISPOSITIVO DE PROTEÇÃO CONTRA SURTOS (D.P.S.) 275V DE 90KA</t>
  </si>
  <si>
    <t>HASTE DE ATERRAMENTO 5/8  PARA SPDA - FORNECIMENTO E INSTALAÇÃO. AF_12/2017</t>
  </si>
  <si>
    <t>13.7</t>
  </si>
  <si>
    <t>Eletrodutos e tubos</t>
  </si>
  <si>
    <r>
      <rPr>
        <sz val="7"/>
        <rFont val="Times New Roman"/>
        <family val="1"/>
      </rPr>
      <t>ELETRODUTO FLEXÍVEL CORRUGADO, PVC, DN 25 MM (3/4"), PARA CIRCUITOS TERMINAIS, INSTALADO EM FORRO - FORNECIMENTO E
INSTALAÇÃO. AF_12/2015</t>
    </r>
  </si>
  <si>
    <t>ELETRODUTO FLEXÍVEL CORRUGADO, PVC, DN 25 MM (3/4"), PARA CIRCUITOS TERMINAIS, INSTALADO EM PAREDE - FORNECIMENTO E INSTALAÇÃO. AF_12/2015</t>
  </si>
  <si>
    <r>
      <rPr>
        <sz val="7"/>
        <rFont val="Times New Roman"/>
        <family val="1"/>
      </rPr>
      <t>ELETRODUTO RÍGIDO ROSCÁVEL, PVC, DN 60 MM (2"), PARA REDE ENTERRADA DE DISTRIBUIÇÃO DE ENERGIA ELÉTRICA - FORNECIMENTO E
INSTALAÇÃO. AF_12/2021</t>
    </r>
  </si>
  <si>
    <t>13.8</t>
  </si>
  <si>
    <t>Quadros</t>
  </si>
  <si>
    <r>
      <rPr>
        <sz val="7"/>
        <rFont val="Times New Roman"/>
        <family val="1"/>
      </rPr>
      <t>QUADRO DE DISTRIBUIÇÃO DE ENERGIA EM CHAPA DE AÇO GALVANIZADO, DE EMBUTIR, COM BARRAMENTO TRIFÁSICO, PARA 24 DISJUNTORES DIN
100A - FORNECIMENTO E INSTALAÇÃO. AF_10/2020</t>
    </r>
  </si>
  <si>
    <t>13.9</t>
  </si>
  <si>
    <t>Alimentação</t>
  </si>
  <si>
    <t>PADRÃO TRIFASICO 35 MM H=7 METROS</t>
  </si>
  <si>
    <t>13.10</t>
  </si>
  <si>
    <t>.LIGAÇÃO DA BOMBA DO HIDRANTE</t>
  </si>
  <si>
    <t>DISJUNTOR TRIPOLAR TIPO NEMA, CORRENTE NOMINAL DE 10 ATÉ 50A - FORNECIMENTO E INSTALAÇÃO. AF_10/2020</t>
  </si>
  <si>
    <t>CABO DE COBRE FLEXÍVEL ISOLADO, 1,5 MM², ANTI-CHAMA 0,6/1,0 KV, PARA CIRCUITOS TERMINAIS - FORNECIMENTO E INSTALAÇÃO. AF_12/2015</t>
  </si>
  <si>
    <t>CABO DE COBRE FLEXÍVEL ISOLADO, 16 MM², ANTI-CHAMA 0,6/1,0 KV, PARA CIRCUITOS TERMINAIS - FORNECIMENTO E INSTALAÇÃO. AF_12/2015</t>
  </si>
  <si>
    <t>ELETRODUTO RÍGIDO ROSCÁVEL, PVC, DN 50 MM (1 1/2"), PARA REDE ENTERRADA DE DISTRIBUIÇÃO DE ENERGIA ELÉTRICA - FORNECIMENTO E INSTALAÇÃO. AF_12/2021</t>
  </si>
  <si>
    <t>CAIXA DE PASSAGEM METÁLICA DE EMBUTIR  40X40X15 CM</t>
  </si>
  <si>
    <t>14.1</t>
  </si>
  <si>
    <t>INCÊNDIO</t>
  </si>
  <si>
    <t>EXTINTOR DE INCÊNDIO PORTÁTIL COM CARGA DE PQS DE 6 KG, CLASSE BC - FORNECIMENTO E INSTALAÇÃO. AF_10/2020_P</t>
  </si>
  <si>
    <t>EXTINTOR MULTI USO EM PO A B C (6 KG) - CAPACIDADE EXTINTORA 3A 20BC</t>
  </si>
  <si>
    <t>EXTINTOR DE INCÊNDIO PORTÁTIL COM CARGA DE CO2 DE 4 KG, CLASSE BC - FORNECIMENTO E INSTALAÇÃO. AF_10/2020_P</t>
  </si>
  <si>
    <t>EXTINTOR DE INCÊNDIO PORTÁTIL COM CARGA DE ÁGUA PRESSURIZADA DE 10 L, CLASSE A - FORNECIMENTO E INSTALAÇÃO. AF_10/2020_P</t>
  </si>
  <si>
    <t>LUMINÁRIA DE EMERGÊNCIA, COM 30 LÂMPADAS LED DE 2 W, SEM REATOR - FORNECIMENTO E INSTALAÇÃO. AF_02/2020</t>
  </si>
  <si>
    <t>COMP39</t>
  </si>
  <si>
    <t>PLACA DE SINALIZACAO DE SEGURANCA CONTRA INCENDIO, FOTOLUMINESCENTE, RETANGULAR, *20 X 40* CM, EM PVC *2* MM ANTI- CHAMAS (SIMBOLOS, CORES E PICTOGRAMAS CONFORME NBR 16820)</t>
  </si>
  <si>
    <t>COMP38</t>
  </si>
  <si>
    <t>PLACA DE SINALIZACAO DE SEGURANCA CONTRA INCENDIO, FOTOLUMINESCENTE, RETANGULAR, *13 X 26* CM, EM PVC *2* MM ANTI-CHAMAS (SIMBOLOS, CORES E PICTOGRAMAS CONFORME NBR 16820)</t>
  </si>
  <si>
    <t>COMP40</t>
  </si>
  <si>
    <t>PLACA DE SINALIZACAO DE SEGURANCA CONTRA INCENDIO, FOTOLUMINESCENTE, QUADRADA, *20 X 20* CM, EM PVC *2* MM ANTI- CHAMAS (SIMBOLOS, CORES E PICTOGRAMAS CONFORME NBR 16820)</t>
  </si>
  <si>
    <t>COMP127</t>
  </si>
  <si>
    <t>PLACA DE SINALIZACAO DE SEGURANCA CONTRA INCENDIO, FOTOLUMINESCENTE, TRIANGULAR, 30 CM, EM PVC *2* MM ANTI-CHAMAS (SIMBOLOS, CORES E PICTOGRAMAS CONFORME NBR 16820)</t>
  </si>
  <si>
    <t>14.2</t>
  </si>
  <si>
    <t>GLP (GÁS LIQUEFEITO DE PETRÓLEO)</t>
  </si>
  <si>
    <t>MOVIMENTO DE TERRA / TUBO</t>
  </si>
  <si>
    <t>14.2.1.1</t>
  </si>
  <si>
    <t>14.2.1.2</t>
  </si>
  <si>
    <r>
      <rPr>
        <sz val="7"/>
        <rFont val="Times New Roman"/>
        <family val="1"/>
      </rPr>
      <t>REATERRO MANUAL DE VALAS COM COMPACTAÇÃO MECANIZADA.
AF_04/2016</t>
    </r>
  </si>
  <si>
    <t>CENTRAL DE GLP - 4 CILINDROS</t>
  </si>
  <si>
    <t>14.2.2.1</t>
  </si>
  <si>
    <r>
      <rPr>
        <sz val="7"/>
        <rFont val="Times New Roman"/>
        <family val="1"/>
      </rPr>
      <t>CENTRAL DE GÁS PADRÃO GOINFRA/2019 COMPLETA, EXCLUSO AS
INSTALAÇÕES MECÂNICAS (2+2 CILINDRO P-45)</t>
    </r>
  </si>
  <si>
    <t>REDE DE GÁS LIQUIFEITO DE PRETRÓLEO (GLP)</t>
  </si>
  <si>
    <t>14.2.3.1</t>
  </si>
  <si>
    <r>
      <rPr>
        <sz val="7"/>
        <rFont val="Times New Roman"/>
        <family val="1"/>
      </rPr>
      <t>TUBO DE AÇO GALVANIZADO COM COSTURA, CLASSE MÉDIA, CONEXÃO ROSQUEADA, DN 15 (1/2"), INSTALADO EM RAMAIS E SUB-RAMAIS DE GÁS -
FORNECIMENTO E INSTALAÇÃO. AF_10/2020</t>
    </r>
  </si>
  <si>
    <t>14.2.3.2</t>
  </si>
  <si>
    <t>JOELHO 90 GRAUS, EM FERRO GALVANIZADO, CONEXÃO ROSQUEADA, DN 15 (1/2"), INSTALADO EM RAMAIS E SUB-RAMAIS DE GÁS - FORNECIMENTO E INSTALAÇÃO. AF_10/2020</t>
  </si>
  <si>
    <t>14.2.3.3</t>
  </si>
  <si>
    <t>TÊ, EM FERRO GALVANIZADO, CONEXÃO ROSQUEADA, DN 15 (1/2"), INSTALADO EM RAMAIS E SUB-RAMAIS DE GÁS - FORNECIMENTO E INSTALAÇÃO. AF_10/2020</t>
  </si>
  <si>
    <t>14.2.3.4</t>
  </si>
  <si>
    <t>LUVA DE REDUÇÃO, EM FERRO GALVANIZADO, 1 1/2" X 1 1/4", CONEXÃO ROSQUEADA, INSTALADO EM REDE DE ALIMENTAÇÃO PARA HIDRANTE -
FORNECIMENTO E INSTALAÇÃO. AF_10/2020</t>
  </si>
  <si>
    <t>14.2.3.5</t>
  </si>
  <si>
    <t>UNIÃO, EM FERRO GALVANIZADO, CONEXÃO ROSQUEADA, DN 15 (1/2"), INSTALADO EM RAMAIS E SUB-RAMAIS DE GÁS - FORNECIMENTO E INSTALAÇÃO. AF_10/2020</t>
  </si>
  <si>
    <t>14.2.3.6</t>
  </si>
  <si>
    <r>
      <rPr>
        <sz val="7"/>
        <rFont val="Times New Roman"/>
        <family val="1"/>
      </rPr>
      <t>NIPLE, EM FERRO GALVANIZADO, CONEXÃO ROSQUEADA, DN 15 (1/2"), INSTALADO EM RAMAIS E SUB-RAMAIS DE GÁS - FORNECIMENTO E
INSTALAÇÃO. AF_10/2020</t>
    </r>
  </si>
  <si>
    <t>14.2.3.7</t>
  </si>
  <si>
    <t>CHICOTE "PIGTAIL" FLEXÍVEL PARA P-45 DE MANGUEIRA NITRÍLICA COM COMPRIMENTO DE 500 MM E ROSCA DAS CONEXÕES DE 7/8" R.E. X 7/16"NS OU M20 X 7/16" NS - NBR 13419</t>
  </si>
  <si>
    <t>14.2.3.8</t>
  </si>
  <si>
    <t>BUCHA DE NYLON S-8</t>
  </si>
  <si>
    <t>14.2.3.9</t>
  </si>
  <si>
    <t>VÁLVULA DE RETENÇÃO EM LATÃO 7/16" NS (I) X 1/2" NPT (E)</t>
  </si>
  <si>
    <t>14.2.3.10</t>
  </si>
  <si>
    <t>VÁLVULA DE ESFERA BRUTA, BRONZE, ROSCÁVEL, 1/2" - FORNECIMENTO E INSTALAÇÃO. AF_08/2021</t>
  </si>
  <si>
    <t>14.2.3.11</t>
  </si>
  <si>
    <t>COMP69</t>
  </si>
  <si>
    <t>CAP OU TAMPAO DE FERRO GALVANIZADO, COM ROSCA BSP, DE 1/2"</t>
  </si>
  <si>
    <t>14.2.3.12</t>
  </si>
  <si>
    <t>COMP70</t>
  </si>
  <si>
    <t>ABRACADEIRA EM ACO PARA AMARRACAO DE ELETRODUTOS, TIPO D, COM 1/2" E PARAFUSO DE FIXACAO</t>
  </si>
  <si>
    <t>14.2.3.13</t>
  </si>
  <si>
    <t>MANOMETRO - 0 A 10 KG/CM2</t>
  </si>
  <si>
    <t>14.2.3.14</t>
  </si>
  <si>
    <t>REGULADOR DE PRESSÃO PRIMEIRO ESTÁGIO, 8 KG/H, REGULÁVEL COM MANÔMETRO, PRESSÃO DE ENTRADA 2 A 18 BAR E PRESSÃO DE SAÍDA 0,5 A 2 BAR, CONEXÕES DE ENTRADA E SAÍDA 1/4" NPT</t>
  </si>
  <si>
    <t>.SPDA</t>
  </si>
  <si>
    <t>14.2.4.1</t>
  </si>
  <si>
    <t>14.2.4.2</t>
  </si>
  <si>
    <t>14.2.4.3</t>
  </si>
  <si>
    <t>COMP41</t>
  </si>
  <si>
    <t>ABRACADEIRA EM ACO PARA AMARRACAO DE ELETRODUTOS, TIPO D, COM 3/4" E PARAFUSO DE FIXACAO</t>
  </si>
  <si>
    <t>14.2.4.4</t>
  </si>
  <si>
    <t>COMP43</t>
  </si>
  <si>
    <t>CONECTOR METALICO TIPO PARAFUSO FENDIDO (SPLIT BOLT), PARA CABOS ATE 35 MM2</t>
  </si>
  <si>
    <t>14.2.4.5</t>
  </si>
  <si>
    <t>COMP44</t>
  </si>
  <si>
    <t>PRESILHA, EM FORMA DE "U", FABRICADA EM LATÃO, DOTADA DE 1 FURO DE Ø 8MM.</t>
  </si>
  <si>
    <t>14.2.4.6</t>
  </si>
  <si>
    <t>COMP45</t>
  </si>
  <si>
    <t>CABO DE COBRE NU 35MM² - FORNECIMENTO E INSTALAÇÃO.</t>
  </si>
  <si>
    <t>14.2.4.7</t>
  </si>
  <si>
    <t>COMP46</t>
  </si>
  <si>
    <t>CABO DE COBRE NU 50MM² - FORNECIMENTO E INSTALAÇÃO.</t>
  </si>
  <si>
    <t>14.2.4.8</t>
  </si>
  <si>
    <r>
      <rPr>
        <sz val="7"/>
        <rFont val="Times New Roman"/>
        <family val="1"/>
      </rPr>
      <t>ELETRODUTO RÍGIDO ROSCÁVEL, PVC, DN 25 MM (3/4"), PARA CIRCUITOS TERMINAIS, INSTALADO EM PAREDE - FORNECIMENTO E INSTALAÇÃO.
AF_12/2015</t>
    </r>
  </si>
  <si>
    <t>14.2.4.9</t>
  </si>
  <si>
    <t>COMP47</t>
  </si>
  <si>
    <t>CONECTOR DE MEDIÇÃO BRZ 4 PARAFUSOS, 16 - 70 MM²</t>
  </si>
  <si>
    <t>14.2.4.10</t>
  </si>
  <si>
    <t>COMP49</t>
  </si>
  <si>
    <t>SOLDA EXOTÉRMICA PARA CONEXÃO, CABO DE COBRE (50MM²) E HASTE DE Ø 5/8".</t>
  </si>
  <si>
    <t>14.2.4.11</t>
  </si>
  <si>
    <t>COMP51</t>
  </si>
  <si>
    <t>CAIXA PARA EQUIPOTENCIALIZAÇÃO PARA ATERRAMENTO, FORMATO QUADRADO, DIM 40X40X15CM.</t>
  </si>
  <si>
    <t>14.2.4.12</t>
  </si>
  <si>
    <t>14.2.4.13</t>
  </si>
  <si>
    <r>
      <rPr>
        <sz val="7"/>
        <rFont val="Times New Roman"/>
        <family val="1"/>
      </rPr>
      <t>CONDULETE DE ALUMÍNIO, TIPO X, PARA ELETRODUTO DE AÇO GALVANIZADO DN 25 MM (1''), APARENTE - FORNECIMENTO E INSTALAÇÃO.
AF_11/2016_P</t>
    </r>
  </si>
  <si>
    <t>14.2.4.14</t>
  </si>
  <si>
    <t>COMP52</t>
  </si>
  <si>
    <t>BUCHA DE NYLON SEM ABA S6, COM PARAFUSO DE 4,20 X 40 MM EM ACO ZINCADO COM ROSCA SOBERBA, CABECA CHATA E FENDA PHILLIPS</t>
  </si>
  <si>
    <t>14.3</t>
  </si>
  <si>
    <t>HIDRANTE</t>
  </si>
  <si>
    <t>REGISTRO DE GAVETA BRUTO, LATÃO, ROSCÁVEL, 2 1/2" - FORNECIMENTO E INSTALAÇÃO. AF_08/2021</t>
  </si>
  <si>
    <t>TUBO DE AÇO GALVANIZADO COM COSTURA, CLASSE MÉDIA, DN 65 (2 1/2"), CONEXÃO ROSQUEADA, INSTALADO EM PRUMADAS - FORNECIMENTO E INSTALAÇÃO. AF_10/2020</t>
  </si>
  <si>
    <t>LUVA, EM FERRO GALVANIZADO, DN 65 (2 1/2"), CONEXÃO ROSQUEADA, INSTALADO EM PRUMADAS - FORNECIMENTO E INSTALAÇÃO. AF_10/2020</t>
  </si>
  <si>
    <t>COTOVELO 90 GRAUS, EM FERRO GALVANIZADO, CONEXÃO ROSQUEADA, DN 65 (2 1/2”), INSTALADO EM RESERVAÇÃO DE ÁGUA DE EDIFICAÇÃO QUE POSSUA RESERVATÓRIO DE FIBRA/FIBROCIMENTO –FORNECIMENTO E INSTALAÇÃO. AF_06/2016</t>
  </si>
  <si>
    <t>TÊ, EM FERRO GALVANIZADO, CONEXÃO ROSQUEADA, DN 65 (2 1/2”), INSTALADO EM RESERVAÇÃO DE ÁGUA DE EDIFICAÇÃO QUE POSSUA RESERVATÓRIO DE FIBRA/FIBROCIMENTO –FORNECIMENTO E INSTALAÇÃO. AF_06/2016</t>
  </si>
  <si>
    <r>
      <rPr>
        <sz val="7"/>
        <rFont val="Times New Roman"/>
        <family val="1"/>
      </rPr>
      <t>NIPLE, EM FERRO GALVANIZADO, DN 65 (2 1/2"), CONEXÃO ROSQUEADA,
INSTALADO EM PRUMADAS - FORNECIMENTO E INSTALAÇÃO. AF_10/2020</t>
    </r>
  </si>
  <si>
    <t>COMP56</t>
  </si>
  <si>
    <t>FLANGE SEXTAVADO FERRO GALVANIZADO, COM ROSCA BSP, DE 2.1/2”.</t>
  </si>
  <si>
    <t>COMP57</t>
  </si>
  <si>
    <t>ABRIGO PARA HIDRANTE, 90X60X17CM, COM REGISTRO GLOBO ANGULAR 45º 2.1/2", ADAPTADOR STORZ 2.1/2" PARA 1.1/2", DUAS MANGUEIRAS DE INCÊNDIO DE 15,00 M E ESGUICHO  1.1/2"  - FORNECIMENTO E INSTALAÇÃO.</t>
  </si>
  <si>
    <t>COMP58</t>
  </si>
  <si>
    <t>QUADRO DE COMANDO PARA BOMBA DE HIDRANTE</t>
  </si>
  <si>
    <t>COMP59</t>
  </si>
  <si>
    <r>
      <rPr>
        <sz val="7"/>
        <rFont val="Times New Roman"/>
        <family val="1"/>
      </rPr>
      <t>REGISTRO DE RECALQUE, TIPO "COLUNA", INCLINAÇÃO 45°, Ø 65 MM
(2.1/2").</t>
    </r>
  </si>
  <si>
    <t>COMP60</t>
  </si>
  <si>
    <t>ACIONADOR MANUAL DE SISTEMA DE HIDRANTE, TIPO LIGA-DESLIGA. (BOTOEIRA)</t>
  </si>
  <si>
    <t>COMP128</t>
  </si>
  <si>
    <t>BOMBA MB THEBE P 15/3 7,5CV - TRIFÁSICA</t>
  </si>
  <si>
    <r>
      <rPr>
        <sz val="7"/>
        <rFont val="Times New Roman"/>
        <family val="1"/>
      </rPr>
      <t>PINTURA COM TINTA ALQUÍDICA DE FUNDO E ACABAMENTO (ESMALTE SINTÉTICO GRAFITE) PULVERIZADA SOBRE SUPERFÍCIES METÁLICAS
(EXCETO PERFIL) EXECUTADO EM OBRA (POR DEMÃO). AF_01/2020_P</t>
    </r>
  </si>
  <si>
    <t>14.4</t>
  </si>
  <si>
    <t>SISTEMA DE ALARME CONTRA INCÊNDIO</t>
  </si>
  <si>
    <t>COMP62</t>
  </si>
  <si>
    <r>
      <rPr>
        <sz val="7"/>
        <rFont val="Times New Roman"/>
        <family val="1"/>
      </rPr>
      <t>CENTRAL DE ALARME PARA INCÊNDIO, MODELO IPA 12.24 - 12
ENDEREÇOS, C/ BATERIA SELADA INCLUSA</t>
    </r>
  </si>
  <si>
    <t>COMP63</t>
  </si>
  <si>
    <t>ACIONADOR MANUAL DE ALARME DE INCÊNDIO (QUEBRA-VIDRO) COMPLETO</t>
  </si>
  <si>
    <t>COMP65</t>
  </si>
  <si>
    <t>CABO FLEXÍVEL, PARA USO EM ATMOSFERAS EXPLOSIVAS, FORMAÇÃO 2 CONDUTORES DE SEÇÃO 1,5 MM².</t>
  </si>
  <si>
    <t>ELETRODUTO DE AÇO GALVANIZADO, CLASSE LEVE, DN 20 MM (3/4’), APARENTE, INSTALADO EM TETO - FORNECIMENTO E INSTALAÇÃO. AF_11/2016_P</t>
  </si>
  <si>
    <t>COMP66</t>
  </si>
  <si>
    <t>COTOVELO 90 GRAUS DE FERRO GALVANIZADO, COM ROSCA BSP MACHO/FEMEA, DE 3/4"</t>
  </si>
  <si>
    <t>COMP145</t>
  </si>
  <si>
    <t>TÊ, EM FERRO GALVANIZADO, CONEXÃO ROSQUEADA, DN 20 (3/4")</t>
  </si>
  <si>
    <t>15.1</t>
  </si>
  <si>
    <r>
      <rPr>
        <sz val="7"/>
        <rFont val="Times New Roman"/>
        <family val="1"/>
      </rPr>
      <t>MASTROS PARA BANDEIRAS EM  FERRO GALVANIZADO
(ASSENTADOS/PINTADOS) -  3 UNIDADES</t>
    </r>
  </si>
  <si>
    <t>15.2</t>
  </si>
  <si>
    <t>16.1</t>
  </si>
  <si>
    <t>REGULARIZAÇÃO DO TERRENO SEM  PILOAMENTO COM TRANSPORTE MANUAL DA TERRA ESCAVADA</t>
  </si>
  <si>
    <t>16.2</t>
  </si>
  <si>
    <t>16.2.1.1</t>
  </si>
  <si>
    <t>16.2.1.2</t>
  </si>
  <si>
    <t>16.2.1.3</t>
  </si>
  <si>
    <t>16.2.2.1</t>
  </si>
  <si>
    <t>16.2.2.2</t>
  </si>
  <si>
    <t>16.2.2.3</t>
  </si>
  <si>
    <t>16.2.2.4</t>
  </si>
  <si>
    <t>16.2.2.5</t>
  </si>
  <si>
    <t>16.2.2.6</t>
  </si>
  <si>
    <t>16.2.3.1</t>
  </si>
  <si>
    <t>16.2.3.2</t>
  </si>
  <si>
    <t>16.2.3.3</t>
  </si>
  <si>
    <t>16.2.3.4</t>
  </si>
  <si>
    <t>16.2.3.5</t>
  </si>
  <si>
    <t>16.2.3.6</t>
  </si>
  <si>
    <t>16.2.3.7</t>
  </si>
  <si>
    <t>16.2.3.8</t>
  </si>
  <si>
    <t>16.2.3.9</t>
  </si>
  <si>
    <t>16.2.4.1</t>
  </si>
  <si>
    <t>16.3</t>
  </si>
  <si>
    <t>16.3.1.1</t>
  </si>
  <si>
    <t>16.3.1.2</t>
  </si>
  <si>
    <t>16.3.1.3</t>
  </si>
  <si>
    <t>16.3.1.4</t>
  </si>
  <si>
    <t>16.3.1.5</t>
  </si>
  <si>
    <t>16.3.2.1</t>
  </si>
  <si>
    <t>16.3.2.2</t>
  </si>
  <si>
    <t>16.3.2.3</t>
  </si>
  <si>
    <r>
      <rPr>
        <sz val="7"/>
        <rFont val="Times New Roman"/>
        <family val="1"/>
      </rPr>
      <t>LANÇAMENTO/APLICAÇÃO/ADENSAMENTO MANUAL DE CONCRETO -
(OBRAS CIVIS)</t>
    </r>
  </si>
  <si>
    <t>16.3.2.4</t>
  </si>
  <si>
    <t>16.3.2.5</t>
  </si>
  <si>
    <t>16.3.2.6</t>
  </si>
  <si>
    <t>16.3.3.1</t>
  </si>
  <si>
    <t>COBERTURA</t>
  </si>
  <si>
    <t>16.3.4.1</t>
  </si>
  <si>
    <t>16.3.4.2</t>
  </si>
  <si>
    <t>16.3.4.3</t>
  </si>
  <si>
    <t>PINTURA COM TINTA ALQUÍDICA DE ACABAMENTO (ESMALTE SINTÉTICO FOSCO) PULVERIZADA SOBRE PERFIL METÁLICO EXECUTADO EM FÁBRICA (POR DEMÃO). AF_01/2020_P</t>
  </si>
  <si>
    <t>16.3.4.4</t>
  </si>
  <si>
    <t>16.3.4.5</t>
  </si>
  <si>
    <t>16.3.4.6</t>
  </si>
  <si>
    <t>16.4</t>
  </si>
  <si>
    <t>ALVENARIA DE VEDAÇÃO DE BLOCOS CERÂMICOS FURADOS NA HORIZONTAL DE 9X14X19 CM (ESPESSURA 9 CM) E ARGAMASSA DE ASSENTAMENTO COM PREPARO MANUAL. AF_12/2021</t>
  </si>
  <si>
    <t>CUNHAMENTO/ALVENARIAS COM TIJOLO COMUM</t>
  </si>
  <si>
    <t>16.5</t>
  </si>
  <si>
    <r>
      <rPr>
        <sz val="7"/>
        <rFont val="Times New Roman"/>
        <family val="1"/>
      </rPr>
      <t>EXECUÇÃO DE PASSEIO (CALÇADA) OU PISO DE CONCRETO COM CONCRETO MOLDADO IN LOCO, FEITO EM OBRA, ACABAMENTO
CONVENCIONAL, ESPESSURA 6 CM, ARMADO. AF_07/2016</t>
    </r>
  </si>
  <si>
    <t>16.6</t>
  </si>
  <si>
    <t>ÁREA MOLHADA - PISO E PAREDE (H=100 CM)</t>
  </si>
  <si>
    <t>16.6.1.1</t>
  </si>
  <si>
    <t>16.7</t>
  </si>
  <si>
    <t>16.8</t>
  </si>
  <si>
    <t>16.9</t>
  </si>
  <si>
    <t>16.10</t>
  </si>
  <si>
    <t>16.11</t>
  </si>
  <si>
    <t>16.11.1.1</t>
  </si>
  <si>
    <t>16.11.1.2</t>
  </si>
  <si>
    <t>16.11.2.1</t>
  </si>
  <si>
    <t>16.11.2.2</t>
  </si>
  <si>
    <t>16.11.3.1</t>
  </si>
  <si>
    <t>16.11.3.2</t>
  </si>
  <si>
    <t>16.11.4.1</t>
  </si>
  <si>
    <t>16.11.5.1</t>
  </si>
  <si>
    <t>PINTURA ESTRUT. METÁLICA DA COBERTURA</t>
  </si>
  <si>
    <t>16.11.6.1</t>
  </si>
  <si>
    <t>16.12</t>
  </si>
  <si>
    <t>16.13</t>
  </si>
  <si>
    <t>16.13.1</t>
  </si>
  <si>
    <t>16.13.1.1</t>
  </si>
  <si>
    <t>16.13.1.2</t>
  </si>
  <si>
    <t>16.13.1.3</t>
  </si>
  <si>
    <t>16.13.1.4</t>
  </si>
  <si>
    <t>16.13.1.5</t>
  </si>
  <si>
    <t>16.13.1.6</t>
  </si>
  <si>
    <t>16.13.1.7</t>
  </si>
  <si>
    <t>16.13.1.8</t>
  </si>
  <si>
    <r>
      <rPr>
        <sz val="7"/>
        <rFont val="Times New Roman"/>
        <family val="1"/>
      </rPr>
      <t>TE, PVC, SOLDÁVEL, DN 50MM, INSTALADO EM PRUMADA DE ÁGUA -
FORNECIMENTO E INSTALAÇÃO. AF_06/2022</t>
    </r>
  </si>
  <si>
    <t>16.13.1.9</t>
  </si>
  <si>
    <t>TE, PVC, SOLDÁVEL, DN 75MM, INSTALADO EM PRUMADA DE ÁGUA - FORNECIMENTO E INSTALAÇÃO. AF_06/2022</t>
  </si>
  <si>
    <t>16.13.1.10</t>
  </si>
  <si>
    <t>16.13.1.11</t>
  </si>
  <si>
    <t>16.13.1.12</t>
  </si>
  <si>
    <t>16.13.1.13</t>
  </si>
  <si>
    <t>16.13.1.14</t>
  </si>
  <si>
    <t>BUCHA DE REDUÇÃO SOLDÁVEL LONGA 75 X 50 MM</t>
  </si>
  <si>
    <t>16.13.1.15</t>
  </si>
  <si>
    <t>16.13.1.16</t>
  </si>
  <si>
    <t>16.13.1.17</t>
  </si>
  <si>
    <t>16.13.1.18</t>
  </si>
  <si>
    <t>16.13.2</t>
  </si>
  <si>
    <t>16.13.2.1</t>
  </si>
  <si>
    <t>16.13.2.2</t>
  </si>
  <si>
    <t>16.13.2.3</t>
  </si>
  <si>
    <t>16.13.2.4</t>
  </si>
  <si>
    <t>JUNÇÃO SIMPLES, PVC, SERIE NORMAL, ESGOTO PREDIAL, DN 40 MM, JUNTA SOLDÁVEL, FORNECIDO E INSTALADO EM RAMAL DE DESCARGA OU RAMAL DE ESGOTO SANITÁRIO. AF_12/2014</t>
  </si>
  <si>
    <t>16.13.2.5</t>
  </si>
  <si>
    <t>16.13.2.6</t>
  </si>
  <si>
    <t>JUNÇÃO SIMPLES, PVC, SERIE NORMAL, ESGOTO PREDIAL, DN 100 X 100 MM, JUNTA ELÁSTICA, FORNECIDO E INSTALADO EM RAMAL DE DESCARGA OU RAMAL DE ESGOTO SANITÁRIO. AF_12/2014</t>
  </si>
  <si>
    <t>16.13.2.7</t>
  </si>
  <si>
    <t>16.13.2.8</t>
  </si>
  <si>
    <t>16.13.2.9</t>
  </si>
  <si>
    <t>JOELHO 45 GRAUS, PVC, SERIE NORMAL, ESGOTO PREDIAL, DN 50 MM, JUNTA ELÁSTICA, FORNECIDO E INSTALADO EM RAMAL DE DESCARGA OU RAMAL DE ESGOTO SANITÁRIO. AF_12/2014</t>
  </si>
  <si>
    <t>16.13.2.10</t>
  </si>
  <si>
    <t>JOELHO 45 GRAUS, PVC, SERIE NORMAL, ESGOTO PREDIAL, DN 100 MM, JUNTA ELÁSTICA, FORNECIDO E INSTALADO EM RAMAL DE DESCARGA OU RAMAL DE ESGOTO SANITÁRIO. AF_12/2014</t>
  </si>
  <si>
    <t>16.13.2.11</t>
  </si>
  <si>
    <t>16.13.2.12</t>
  </si>
  <si>
    <t>16.13.2.13</t>
  </si>
  <si>
    <t>CURVA CURTA 90 GRAUS, PVC, SERIE NORMAL, ESGOTO PREDIAL, DN 40 MM, JUNTA SOLDÁVEL, FORNECIDO E INSTALADO EM RAMAL DE DESCARGA OU RAMAL DE ESGOTO SANITÁRIO. AF_12/2014</t>
  </si>
  <si>
    <t>16.13.2.14</t>
  </si>
  <si>
    <t>16.13.2.15</t>
  </si>
  <si>
    <t>JOELHO PVC C/ BOLSA E ANEL P/ ESG PREDIAL 90G DN 40MM X 1.1/2"  - FORNECIMENTO E ISTALAÇÃO.</t>
  </si>
  <si>
    <t>16.13.2.16</t>
  </si>
  <si>
    <t>16.13.2.17</t>
  </si>
  <si>
    <t>16.13.2.18</t>
  </si>
  <si>
    <t>16.13.2.19</t>
  </si>
  <si>
    <t>16.13.3</t>
  </si>
  <si>
    <t>16.13.3.1</t>
  </si>
  <si>
    <t>16.13.3.2</t>
  </si>
  <si>
    <t>16.13.3.3</t>
  </si>
  <si>
    <t>16.13.3.4</t>
  </si>
  <si>
    <t>16.13.3.5</t>
  </si>
  <si>
    <t>16.13.3.6</t>
  </si>
  <si>
    <t>16.13.3.7</t>
  </si>
  <si>
    <t>16.13.3.8</t>
  </si>
  <si>
    <t>LAVATÓRIO DE CANTO LOUÇA BRANCA SUSPENSO *40 X 30* CM, COM  TORNEIRA CROMADA DE MESA, 1/2" OU 3/4" PARA LAVATÓRIO, PADRÃO POPULAR, SIFÃO DO TIPO GARRAFA/COPO EM PVC 1.1/4"X 1.1/2, VÁLVULA EM PLÁSTICO 1" PARA PIA, TANQUE OU LAVATÓRIO, COM OU SEM LADRÃO E ENGATE FLEXÍVEL EM PLÁSTICO BRANCO PLÁSTICO. (FORNECIMENTO E INSTALAÇÃO).</t>
  </si>
  <si>
    <t>16.13.3.9</t>
  </si>
  <si>
    <t>CUBA DE EMBUTIR OVAL EM LOUÇA BRANCA, 35 X 50CM OU EQUIVALENTE, INCLUSO VÁLVULA EM METAL CROMADO E SIFÃO FLEXÍVEL EM PVC - FORNECIMENTO E INSTALAÇÃO. AF_01/2020</t>
  </si>
  <si>
    <t>16.13.3.10</t>
  </si>
  <si>
    <t>16.13.3.11</t>
  </si>
  <si>
    <t>16.13.3.12</t>
  </si>
  <si>
    <t>16.13.3.13</t>
  </si>
  <si>
    <t>16.13.3.14</t>
  </si>
  <si>
    <t>16.13.3.15</t>
  </si>
  <si>
    <t>16.13.3.16</t>
  </si>
  <si>
    <t>16.13.3.17</t>
  </si>
  <si>
    <t>CHUVEIRO ELÉTRICO EM PVC COM BRAÇO METÁLICO</t>
  </si>
  <si>
    <t>16.13.3.18</t>
  </si>
  <si>
    <t>16.13.3.19</t>
  </si>
  <si>
    <t>16.13.3.20</t>
  </si>
  <si>
    <t>16.13.3.21</t>
  </si>
  <si>
    <t>COMP30</t>
  </si>
  <si>
    <t>BANCO PARA BANHO RETRÁTIL ARTICULADO EM AÇO INOX POLIDO, 70* CM X 45* CM, (FORNECIMENTO E INSTALAÇÃO).</t>
  </si>
  <si>
    <t>16.13.4</t>
  </si>
  <si>
    <t>Escavação de vala para passagemd e tubulação</t>
  </si>
  <si>
    <t>16.13.4.1</t>
  </si>
  <si>
    <t>16.13.4.2</t>
  </si>
  <si>
    <t>17.1</t>
  </si>
  <si>
    <t>REATERRO C/APILOAMENTO (BLOCOS/SAPATAS)</t>
  </si>
  <si>
    <t>APLICAÇÃO DE LONA PLÁSTICA PARA EXECUÇÃO DE PAVIMENTOS DE CONCRETO. AF_04/2022</t>
  </si>
  <si>
    <t>ACO CA - 60 - 5,0 MM - (OBRAS CIVIS)</t>
  </si>
  <si>
    <t>ACO CA 50-A - 8,0 MM (5/16") - (OBRAS CIVIS)</t>
  </si>
  <si>
    <t>ACO CA-50A - 10,0 MM (3/8") - (OBRAS CIVIS)</t>
  </si>
  <si>
    <t>CONCRETO FCK = 25MPA, TRAÇO 1:2,2:2,5 (EM MASSA SECA DE CIMENTO/ AREIA MÉDIA/ SEIXO ROLADO) - PREPARO MECÂNICO COM BETONEIRA 400 L. AF_05/2021</t>
  </si>
  <si>
    <t>IMPERMEABILIZAÇÃO  MURO DE ARRIMO COM 4 DEMÃOS DE EMULSÃO ASFÁLTICA</t>
  </si>
  <si>
    <t>FORMA - CH.COMPENSADA 17MM PLAST REAP 7 V. - (OBRAS CIVIS</t>
  </si>
  <si>
    <t>LANÇAMENTO COM USO DE BALDES, ADENSAMENTO E ACABAMENTO DE CONCRETO EM ESTRUTURAS. AF_02/2022</t>
  </si>
  <si>
    <t>17.2</t>
  </si>
  <si>
    <t>Totais sem BDI</t>
  </si>
  <si>
    <t>Total sem BDI</t>
  </si>
  <si>
    <t>Total Geral</t>
  </si>
  <si>
    <r>
      <rPr>
        <b/>
        <sz val="8"/>
        <color theme="1"/>
        <rFont val="Times New Roman"/>
        <family val="1"/>
      </rPr>
      <t>Construtora Bento Da Cunha Ltda</t>
    </r>
    <r>
      <rPr>
        <sz val="8"/>
        <color theme="1"/>
        <rFont val="Times New Roman"/>
        <family val="1"/>
      </rPr>
      <t xml:space="preserve">
CNPJ: 29.432.001/0001-97
Reginaldo Rosa de Almeida Junior 
Procurador </t>
    </r>
  </si>
  <si>
    <t>CPF: 048.300.341-73    RG: 5994698  SSP/GO     ESTADO CIVIL: SOLTEIRO</t>
  </si>
  <si>
    <t>CRONOGRAMA FÍSICO-FINANCEIRO</t>
  </si>
  <si>
    <t xml:space="preserve">DISCRIMINAÇÃO </t>
  </si>
  <si>
    <t>VALOR</t>
  </si>
  <si>
    <t xml:space="preserve">PRAZO EXECUÇÃO </t>
  </si>
  <si>
    <t xml:space="preserve">30 DIAS </t>
  </si>
  <si>
    <t>60 DIAS</t>
  </si>
  <si>
    <t xml:space="preserve">90 DIAS </t>
  </si>
  <si>
    <t xml:space="preserve">120 DIAS </t>
  </si>
  <si>
    <t xml:space="preserve">150 DIAS </t>
  </si>
  <si>
    <t xml:space="preserve">180 DIAS </t>
  </si>
  <si>
    <t xml:space="preserve">210 DIAS </t>
  </si>
  <si>
    <t xml:space="preserve">240 DIAS </t>
  </si>
  <si>
    <t xml:space="preserve">270 DIAS </t>
  </si>
  <si>
    <t xml:space="preserve">300 DIAS </t>
  </si>
  <si>
    <t xml:space="preserve">FUNDAÇÕES E SONDAGENS </t>
  </si>
  <si>
    <t xml:space="preserve">REVESTIMENTO DE PAREDE </t>
  </si>
  <si>
    <t xml:space="preserve">ESQUADRIAS METÁLICAS </t>
  </si>
  <si>
    <t xml:space="preserve">MARCENARIA </t>
  </si>
  <si>
    <t xml:space="preserve">FORRO </t>
  </si>
  <si>
    <t xml:space="preserve">ESTRUTURAS METÁLICAS </t>
  </si>
  <si>
    <t xml:space="preserve">COBERTURAS </t>
  </si>
  <si>
    <t xml:space="preserve">CALÇADAS E CANTEIROS </t>
  </si>
  <si>
    <t xml:space="preserve">DIVERSOS </t>
  </si>
  <si>
    <t xml:space="preserve">VALOR TOTAL </t>
  </si>
  <si>
    <t>Percentual parcial</t>
  </si>
  <si>
    <t>Valor parcial com BDI</t>
  </si>
  <si>
    <t>Percentual acumulado</t>
  </si>
  <si>
    <t>Valor acumulado com BDI</t>
  </si>
  <si>
    <t>CNPJ: 29.432.001/0001-97                            INSCRIÇÃO ESTADUAL: 10.714.666-5</t>
  </si>
  <si>
    <t>ENDEREÇO: Rodovia Go – 320, KM 10.5, N° 100, Setor Residencial Boa Esperança, Goiatuba – Goiás, CEP: 75.600.000</t>
  </si>
  <si>
    <t>DETALHAMENTO  DA COMPOSIÇÃO DE BDI</t>
  </si>
  <si>
    <t>COMPOSIÇÃO BDI PARA OBRAS CIVIS</t>
  </si>
  <si>
    <t xml:space="preserve">DESCRIÇÃO </t>
  </si>
  <si>
    <t>1º QUARTIL</t>
  </si>
  <si>
    <t>MÉDIO</t>
  </si>
  <si>
    <t>3º QUARTIL</t>
  </si>
  <si>
    <t xml:space="preserve">% no preço de venda </t>
  </si>
  <si>
    <t>Administração geral</t>
  </si>
  <si>
    <t xml:space="preserve">Seguro e Garantia (*) </t>
  </si>
  <si>
    <t xml:space="preserve">Risco </t>
  </si>
  <si>
    <t>Despesas Financeiras</t>
  </si>
  <si>
    <t>Lucro</t>
  </si>
  <si>
    <t xml:space="preserve">Tributos (Confins, PIS e ISSQN) </t>
  </si>
  <si>
    <t xml:space="preserve">COFINS </t>
  </si>
  <si>
    <t xml:space="preserve">PIS </t>
  </si>
  <si>
    <t xml:space="preserve">SSQN (**) </t>
  </si>
  <si>
    <t>BDI - FINAL</t>
  </si>
  <si>
    <t>Fonte da composição, valores de referência e fórmula do BDI:  Acórdão 2622/2013 - TCU - Plenário Os valores de BDI acima foram calculados com emprego da fórmula abaixo:
ONDE: 
AC = taxa de rateio da Administração Central; DF = taxa das despesas financeiras;
S = taxa de seguro; R = taxa de risco e G = garantia do empreendimento; I = taxa de tributos;
L = taxa de lucro.</t>
  </si>
  <si>
    <t>Total do BDI 20,40%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</si>
</sst>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m\.d\.yy;@"/>
    <numFmt numFmtId="165" formatCode="yy\.m\.d;@"/>
    <numFmt numFmtId="166" formatCode="mm\.d\.yy;@"/>
    <numFmt numFmtId="167" formatCode="yy\.mm\.d;@"/>
    <numFmt numFmtId="168" formatCode="dd\.m\.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7"/>
      <color rgb="FF000000"/>
      <name val="Times New Roman"/>
      <family val="1"/>
    </font>
    <font>
      <sz val="6"/>
      <color theme="1"/>
      <name val="Calibri"/>
      <family val="2"/>
      <scheme val="minor"/>
    </font>
    <font>
      <b/>
      <sz val="6"/>
      <color theme="1"/>
      <name val="Times New Roman"/>
      <family val="1"/>
    </font>
    <font>
      <sz val="6"/>
      <color theme="1"/>
      <name val="Times New Roman"/>
      <family val="1"/>
    </font>
    <font>
      <b/>
      <sz val="6"/>
      <name val="Times New Roman"/>
      <family val="1"/>
    </font>
    <font>
      <b/>
      <sz val="7"/>
      <color rgb="FF0000FF"/>
      <name val="Times New Roman"/>
      <family val="1"/>
    </font>
    <font>
      <b/>
      <sz val="7"/>
      <color rgb="FFFF0000"/>
      <name val="Times New Roman"/>
      <family val="1"/>
    </font>
    <font>
      <sz val="7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Calibri"/>
      <family val="2"/>
      <scheme val="minor"/>
    </font>
    <font>
      <b/>
      <sz val="7"/>
      <color theme="7" tint="-0.249977111117893"/>
      <name val="Times New Roman"/>
      <family val="1"/>
    </font>
    <font>
      <sz val="7"/>
      <color theme="7" tint="-0.249977111117893"/>
      <name val="Times New Roman"/>
      <family val="1"/>
    </font>
    <font>
      <sz val="8"/>
      <color theme="7" tint="-0.249977111117893"/>
      <name val="Times New Roman"/>
      <family val="1"/>
    </font>
    <font>
      <sz val="8"/>
      <color theme="7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EBEB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287">
    <xf numFmtId="0" fontId="0" fillId="0" borderId="0" xfId="0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1" fontId="13" fillId="3" borderId="1" xfId="0" applyNumberFormat="1" applyFont="1" applyFill="1" applyBorder="1" applyAlignment="1">
      <alignment horizontal="left" vertical="top" shrinkToFit="1"/>
    </xf>
    <xf numFmtId="0" fontId="14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center" wrapText="1"/>
    </xf>
    <xf numFmtId="10" fontId="13" fillId="3" borderId="1" xfId="2" applyNumberFormat="1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vertical="center" wrapText="1"/>
    </xf>
    <xf numFmtId="10" fontId="13" fillId="4" borderId="1" xfId="2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top" wrapText="1"/>
    </xf>
    <xf numFmtId="1" fontId="17" fillId="0" borderId="1" xfId="0" applyNumberFormat="1" applyFont="1" applyBorder="1" applyAlignment="1">
      <alignment horizontal="left" vertical="top" shrinkToFit="1"/>
    </xf>
    <xf numFmtId="0" fontId="1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shrinkToFit="1"/>
    </xf>
    <xf numFmtId="4" fontId="17" fillId="0" borderId="1" xfId="0" applyNumberFormat="1" applyFont="1" applyBorder="1" applyAlignment="1">
      <alignment horizontal="center" vertical="center" shrinkToFit="1"/>
    </xf>
    <xf numFmtId="10" fontId="17" fillId="0" borderId="1" xfId="2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left" vertical="center" shrinkToFit="1"/>
    </xf>
    <xf numFmtId="0" fontId="15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wrapText="1"/>
    </xf>
    <xf numFmtId="0" fontId="14" fillId="6" borderId="1" xfId="0" applyFont="1" applyFill="1" applyBorder="1" applyAlignment="1">
      <alignment horizontal="center" vertical="center" wrapText="1"/>
    </xf>
    <xf numFmtId="10" fontId="13" fillId="6" borderId="1" xfId="2" applyNumberFormat="1" applyFont="1" applyFill="1" applyBorder="1" applyAlignment="1">
      <alignment horizontal="center" vertical="center" shrinkToFit="1"/>
    </xf>
    <xf numFmtId="0" fontId="15" fillId="7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center" vertical="center" wrapText="1"/>
    </xf>
    <xf numFmtId="10" fontId="13" fillId="7" borderId="1" xfId="2" applyNumberFormat="1" applyFont="1" applyFill="1" applyBorder="1" applyAlignment="1">
      <alignment horizontal="center" vertical="center" shrinkToFit="1"/>
    </xf>
    <xf numFmtId="10" fontId="17" fillId="6" borderId="1" xfId="2" applyNumberFormat="1" applyFont="1" applyFill="1" applyBorder="1" applyAlignment="1">
      <alignment horizontal="center" vertical="center" shrinkToFit="1"/>
    </xf>
    <xf numFmtId="0" fontId="14" fillId="6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2" fontId="13" fillId="3" borderId="1" xfId="0" applyNumberFormat="1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 indent="1"/>
    </xf>
    <xf numFmtId="0" fontId="12" fillId="6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 indent="2"/>
    </xf>
    <xf numFmtId="164" fontId="17" fillId="0" borderId="1" xfId="0" applyNumberFormat="1" applyFont="1" applyBorder="1" applyAlignment="1">
      <alignment horizontal="left" vertical="top" shrinkToFit="1"/>
    </xf>
    <xf numFmtId="165" fontId="13" fillId="6" borderId="1" xfId="0" applyNumberFormat="1" applyFont="1" applyFill="1" applyBorder="1" applyAlignment="1">
      <alignment horizontal="left" vertical="top" shrinkToFit="1"/>
    </xf>
    <xf numFmtId="0" fontId="16" fillId="0" borderId="1" xfId="0" applyFont="1" applyBorder="1" applyAlignment="1">
      <alignment horizontal="left" vertical="top" wrapText="1" indent="2"/>
    </xf>
    <xf numFmtId="165" fontId="17" fillId="0" borderId="1" xfId="0" applyNumberFormat="1" applyFont="1" applyBorder="1" applyAlignment="1">
      <alignment horizontal="left" vertical="center" shrinkToFit="1"/>
    </xf>
    <xf numFmtId="165" fontId="17" fillId="0" borderId="1" xfId="0" applyNumberFormat="1" applyFont="1" applyBorder="1" applyAlignment="1">
      <alignment horizontal="left" vertical="top" shrinkToFit="1"/>
    </xf>
    <xf numFmtId="165" fontId="17" fillId="5" borderId="1" xfId="0" applyNumberFormat="1" applyFont="1" applyFill="1" applyBorder="1" applyAlignment="1">
      <alignment horizontal="left" vertical="top" shrinkToFit="1"/>
    </xf>
    <xf numFmtId="1" fontId="17" fillId="5" borderId="1" xfId="0" applyNumberFormat="1" applyFont="1" applyFill="1" applyBorder="1" applyAlignment="1">
      <alignment horizontal="left" vertical="top" shrinkToFit="1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center" wrapText="1"/>
    </xf>
    <xf numFmtId="2" fontId="17" fillId="5" borderId="1" xfId="0" applyNumberFormat="1" applyFont="1" applyFill="1" applyBorder="1" applyAlignment="1">
      <alignment horizontal="center" vertical="center" shrinkToFit="1"/>
    </xf>
    <xf numFmtId="10" fontId="17" fillId="5" borderId="1" xfId="2" applyNumberFormat="1" applyFont="1" applyFill="1" applyBorder="1" applyAlignment="1">
      <alignment horizontal="center" vertical="center" shrinkToFit="1"/>
    </xf>
    <xf numFmtId="166" fontId="17" fillId="0" borderId="1" xfId="0" applyNumberFormat="1" applyFont="1" applyBorder="1" applyAlignment="1">
      <alignment horizontal="left" vertical="top" shrinkToFit="1"/>
    </xf>
    <xf numFmtId="166" fontId="17" fillId="0" borderId="1" xfId="0" applyNumberFormat="1" applyFont="1" applyBorder="1" applyAlignment="1">
      <alignment horizontal="left" vertical="center" shrinkToFit="1"/>
    </xf>
    <xf numFmtId="166" fontId="13" fillId="6" borderId="1" xfId="0" applyNumberFormat="1" applyFont="1" applyFill="1" applyBorder="1" applyAlignment="1">
      <alignment horizontal="left" vertical="top" shrinkToFit="1"/>
    </xf>
    <xf numFmtId="166" fontId="17" fillId="5" borderId="1" xfId="0" applyNumberFormat="1" applyFont="1" applyFill="1" applyBorder="1" applyAlignment="1">
      <alignment horizontal="left" vertical="top" shrinkToFit="1"/>
    </xf>
    <xf numFmtId="167" fontId="17" fillId="0" borderId="1" xfId="0" applyNumberFormat="1" applyFont="1" applyBorder="1" applyAlignment="1">
      <alignment horizontal="left" vertical="top" shrinkToFit="1"/>
    </xf>
    <xf numFmtId="167" fontId="17" fillId="0" borderId="1" xfId="0" applyNumberFormat="1" applyFont="1" applyBorder="1" applyAlignment="1">
      <alignment horizontal="left" vertical="center" shrinkToFit="1"/>
    </xf>
    <xf numFmtId="168" fontId="17" fillId="0" borderId="1" xfId="0" applyNumberFormat="1" applyFont="1" applyBorder="1" applyAlignment="1">
      <alignment horizontal="left" vertical="center" shrinkToFit="1"/>
    </xf>
    <xf numFmtId="168" fontId="17" fillId="0" borderId="1" xfId="0" applyNumberFormat="1" applyFont="1" applyBorder="1" applyAlignment="1">
      <alignment horizontal="left" vertical="top" shrinkToFit="1"/>
    </xf>
    <xf numFmtId="167" fontId="13" fillId="6" borderId="1" xfId="0" applyNumberFormat="1" applyFont="1" applyFill="1" applyBorder="1" applyAlignment="1">
      <alignment horizontal="left" vertical="top" shrinkToFit="1"/>
    </xf>
    <xf numFmtId="10" fontId="13" fillId="8" borderId="1" xfId="2" applyNumberFormat="1" applyFont="1" applyFill="1" applyBorder="1" applyAlignment="1">
      <alignment horizontal="center" vertical="center" shrinkToFit="1"/>
    </xf>
    <xf numFmtId="0" fontId="10" fillId="0" borderId="2" xfId="0" applyFont="1" applyBorder="1"/>
    <xf numFmtId="0" fontId="10" fillId="0" borderId="8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9" xfId="0" applyFont="1" applyBorder="1" applyAlignment="1">
      <alignment horizontal="left"/>
    </xf>
    <xf numFmtId="0" fontId="10" fillId="0" borderId="7" xfId="0" applyFont="1" applyBorder="1"/>
    <xf numFmtId="4" fontId="0" fillId="0" borderId="0" xfId="0" applyNumberFormat="1"/>
    <xf numFmtId="10" fontId="0" fillId="0" borderId="0" xfId="0" applyNumberFormat="1"/>
    <xf numFmtId="0" fontId="18" fillId="0" borderId="0" xfId="0" applyFont="1"/>
    <xf numFmtId="0" fontId="19" fillId="8" borderId="1" xfId="0" applyFont="1" applyFill="1" applyBorder="1"/>
    <xf numFmtId="0" fontId="19" fillId="3" borderId="1" xfId="0" applyFont="1" applyFill="1" applyBorder="1"/>
    <xf numFmtId="0" fontId="20" fillId="0" borderId="1" xfId="0" applyFont="1" applyBorder="1"/>
    <xf numFmtId="4" fontId="20" fillId="0" borderId="1" xfId="0" applyNumberFormat="1" applyFont="1" applyBorder="1"/>
    <xf numFmtId="0" fontId="20" fillId="9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4" xfId="0" applyFont="1" applyBorder="1"/>
    <xf numFmtId="0" fontId="9" fillId="0" borderId="6" xfId="0" applyFont="1" applyBorder="1"/>
    <xf numFmtId="0" fontId="18" fillId="0" borderId="2" xfId="0" applyFont="1" applyBorder="1"/>
    <xf numFmtId="0" fontId="18" fillId="0" borderId="4" xfId="0" applyFont="1" applyBorder="1"/>
    <xf numFmtId="0" fontId="18" fillId="0" borderId="6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16" fillId="5" borderId="1" xfId="0" applyFont="1" applyFill="1" applyBorder="1" applyAlignment="1">
      <alignment horizontal="left" vertical="top" wrapText="1"/>
    </xf>
    <xf numFmtId="0" fontId="4" fillId="0" borderId="10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2" borderId="1" xfId="0" applyFont="1" applyFill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0" fontId="22" fillId="9" borderId="1" xfId="0" applyNumberFormat="1" applyFont="1" applyFill="1" applyBorder="1" applyAlignment="1">
      <alignment horizontal="center" vertical="center" shrinkToFit="1"/>
    </xf>
    <xf numFmtId="4" fontId="17" fillId="9" borderId="1" xfId="0" applyNumberFormat="1" applyFont="1" applyFill="1" applyBorder="1" applyAlignment="1">
      <alignment horizontal="center" vertical="center" shrinkToFit="1"/>
    </xf>
    <xf numFmtId="44" fontId="12" fillId="8" borderId="1" xfId="0" applyNumberFormat="1" applyFont="1" applyFill="1" applyBorder="1"/>
    <xf numFmtId="4" fontId="12" fillId="3" borderId="1" xfId="0" applyNumberFormat="1" applyFont="1" applyFill="1" applyBorder="1"/>
    <xf numFmtId="4" fontId="14" fillId="0" borderId="1" xfId="0" applyNumberFormat="1" applyFont="1" applyBorder="1"/>
    <xf numFmtId="10" fontId="3" fillId="0" borderId="1" xfId="0" applyNumberFormat="1" applyFont="1" applyBorder="1"/>
    <xf numFmtId="4" fontId="4" fillId="0" borderId="1" xfId="2" applyNumberFormat="1" applyFont="1" applyBorder="1"/>
    <xf numFmtId="4" fontId="3" fillId="0" borderId="1" xfId="2" applyNumberFormat="1" applyFont="1" applyBorder="1"/>
    <xf numFmtId="4" fontId="4" fillId="6" borderId="1" xfId="2" applyNumberFormat="1" applyFont="1" applyFill="1" applyBorder="1"/>
    <xf numFmtId="4" fontId="3" fillId="6" borderId="1" xfId="2" applyNumberFormat="1" applyFont="1" applyFill="1" applyBorder="1"/>
    <xf numFmtId="4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44" fontId="12" fillId="0" borderId="1" xfId="0" applyNumberFormat="1" applyFont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3" fillId="3" borderId="1" xfId="0" applyNumberFormat="1" applyFont="1" applyFill="1" applyBorder="1" applyAlignment="1">
      <alignment horizontal="center" vertical="center" shrinkToFit="1"/>
    </xf>
    <xf numFmtId="44" fontId="12" fillId="4" borderId="1" xfId="0" applyNumberFormat="1" applyFont="1" applyFill="1" applyBorder="1" applyAlignment="1">
      <alignment horizontal="center" vertical="center" wrapText="1"/>
    </xf>
    <xf numFmtId="44" fontId="13" fillId="4" borderId="1" xfId="0" applyNumberFormat="1" applyFont="1" applyFill="1" applyBorder="1" applyAlignment="1">
      <alignment horizontal="center" vertical="center" shrinkToFit="1"/>
    </xf>
    <xf numFmtId="44" fontId="17" fillId="0" borderId="1" xfId="0" applyNumberFormat="1" applyFont="1" applyBorder="1" applyAlignment="1">
      <alignment horizontal="center" vertical="center" shrinkToFit="1"/>
    </xf>
    <xf numFmtId="44" fontId="17" fillId="3" borderId="1" xfId="0" applyNumberFormat="1" applyFont="1" applyFill="1" applyBorder="1" applyAlignment="1">
      <alignment horizontal="center" vertical="center" shrinkToFit="1"/>
    </xf>
    <xf numFmtId="44" fontId="14" fillId="6" borderId="1" xfId="0" applyNumberFormat="1" applyFont="1" applyFill="1" applyBorder="1" applyAlignment="1">
      <alignment horizontal="center" vertical="center" wrapText="1"/>
    </xf>
    <xf numFmtId="44" fontId="17" fillId="6" borderId="1" xfId="0" applyNumberFormat="1" applyFont="1" applyFill="1" applyBorder="1" applyAlignment="1">
      <alignment horizontal="center" vertical="center" shrinkToFit="1"/>
    </xf>
    <xf numFmtId="44" fontId="13" fillId="6" borderId="1" xfId="0" applyNumberFormat="1" applyFont="1" applyFill="1" applyBorder="1" applyAlignment="1">
      <alignment horizontal="center" vertical="center" shrinkToFit="1"/>
    </xf>
    <xf numFmtId="44" fontId="12" fillId="7" borderId="1" xfId="0" applyNumberFormat="1" applyFont="1" applyFill="1" applyBorder="1" applyAlignment="1">
      <alignment horizontal="center" vertical="center" wrapText="1"/>
    </xf>
    <xf numFmtId="44" fontId="13" fillId="7" borderId="1" xfId="0" applyNumberFormat="1" applyFont="1" applyFill="1" applyBorder="1" applyAlignment="1">
      <alignment horizontal="center" vertical="center" shrinkToFit="1"/>
    </xf>
    <xf numFmtId="44" fontId="14" fillId="7" borderId="1" xfId="0" applyNumberFormat="1" applyFont="1" applyFill="1" applyBorder="1" applyAlignment="1">
      <alignment horizontal="center" vertical="center" wrapText="1"/>
    </xf>
    <xf numFmtId="44" fontId="12" fillId="6" borderId="1" xfId="0" applyNumberFormat="1" applyFont="1" applyFill="1" applyBorder="1" applyAlignment="1">
      <alignment horizontal="center" vertical="center" wrapText="1"/>
    </xf>
    <xf numFmtId="44" fontId="14" fillId="4" borderId="1" xfId="0" applyNumberFormat="1" applyFont="1" applyFill="1" applyBorder="1" applyAlignment="1">
      <alignment horizontal="center" vertical="center" wrapText="1"/>
    </xf>
    <xf numFmtId="44" fontId="17" fillId="5" borderId="1" xfId="0" applyNumberFormat="1" applyFont="1" applyFill="1" applyBorder="1" applyAlignment="1">
      <alignment horizontal="center" vertical="center" shrinkToFit="1"/>
    </xf>
    <xf numFmtId="44" fontId="17" fillId="4" borderId="1" xfId="0" applyNumberFormat="1" applyFont="1" applyFill="1" applyBorder="1" applyAlignment="1">
      <alignment horizontal="center" vertical="center" shrinkToFit="1"/>
    </xf>
    <xf numFmtId="44" fontId="13" fillId="8" borderId="1" xfId="0" applyNumberFormat="1" applyFont="1" applyFill="1" applyBorder="1" applyAlignment="1">
      <alignment horizontal="center" vertical="center" shrinkToFit="1"/>
    </xf>
    <xf numFmtId="44" fontId="10" fillId="0" borderId="0" xfId="0" applyNumberFormat="1" applyFont="1" applyAlignment="1">
      <alignment horizontal="center" vertical="center"/>
    </xf>
    <xf numFmtId="0" fontId="0" fillId="11" borderId="0" xfId="0" applyFill="1"/>
    <xf numFmtId="44" fontId="23" fillId="0" borderId="1" xfId="0" applyNumberFormat="1" applyFont="1" applyBorder="1" applyAlignment="1">
      <alignment horizontal="center" vertical="center" wrapText="1"/>
    </xf>
    <xf numFmtId="44" fontId="24" fillId="3" borderId="1" xfId="0" applyNumberFormat="1" applyFont="1" applyFill="1" applyBorder="1" applyAlignment="1">
      <alignment horizontal="center" vertical="center" wrapText="1"/>
    </xf>
    <xf numFmtId="44" fontId="23" fillId="4" borderId="1" xfId="0" applyNumberFormat="1" applyFont="1" applyFill="1" applyBorder="1" applyAlignment="1">
      <alignment horizontal="center" vertical="center" wrapText="1"/>
    </xf>
    <xf numFmtId="44" fontId="24" fillId="0" borderId="1" xfId="0" applyNumberFormat="1" applyFont="1" applyBorder="1" applyAlignment="1">
      <alignment horizontal="center" vertical="center" shrinkToFit="1"/>
    </xf>
    <xf numFmtId="44" fontId="24" fillId="6" borderId="1" xfId="0" applyNumberFormat="1" applyFont="1" applyFill="1" applyBorder="1" applyAlignment="1">
      <alignment horizontal="center" vertical="center" wrapText="1"/>
    </xf>
    <xf numFmtId="44" fontId="23" fillId="7" borderId="1" xfId="0" applyNumberFormat="1" applyFont="1" applyFill="1" applyBorder="1" applyAlignment="1">
      <alignment horizontal="center" vertical="center" wrapText="1"/>
    </xf>
    <xf numFmtId="44" fontId="24" fillId="7" borderId="1" xfId="0" applyNumberFormat="1" applyFont="1" applyFill="1" applyBorder="1" applyAlignment="1">
      <alignment horizontal="center" vertical="center" wrapText="1"/>
    </xf>
    <xf numFmtId="44" fontId="23" fillId="6" borderId="1" xfId="0" applyNumberFormat="1" applyFont="1" applyFill="1" applyBorder="1" applyAlignment="1">
      <alignment horizontal="center" vertical="center" wrapText="1"/>
    </xf>
    <xf numFmtId="44" fontId="24" fillId="4" borderId="1" xfId="0" applyNumberFormat="1" applyFont="1" applyFill="1" applyBorder="1" applyAlignment="1">
      <alignment horizontal="center" vertical="center" wrapText="1"/>
    </xf>
    <xf numFmtId="44" fontId="24" fillId="5" borderId="1" xfId="0" applyNumberFormat="1" applyFont="1" applyFill="1" applyBorder="1" applyAlignment="1">
      <alignment horizontal="center" vertical="center" shrinkToFit="1"/>
    </xf>
    <xf numFmtId="44" fontId="25" fillId="0" borderId="0" xfId="0" applyNumberFormat="1" applyFont="1" applyAlignment="1">
      <alignment horizontal="center" vertical="center"/>
    </xf>
    <xf numFmtId="44" fontId="26" fillId="0" borderId="0" xfId="0" applyNumberFormat="1" applyFont="1" applyAlignment="1">
      <alignment horizontal="center" vertical="center"/>
    </xf>
    <xf numFmtId="44" fontId="17" fillId="12" borderId="1" xfId="0" applyNumberFormat="1" applyFont="1" applyFill="1" applyBorder="1" applyAlignment="1">
      <alignment horizontal="center" vertical="center" shrinkToFit="1"/>
    </xf>
    <xf numFmtId="44" fontId="27" fillId="0" borderId="1" xfId="0" applyNumberFormat="1" applyFont="1" applyBorder="1" applyAlignment="1">
      <alignment horizontal="center" vertical="center" wrapText="1"/>
    </xf>
    <xf numFmtId="44" fontId="28" fillId="3" borderId="1" xfId="0" applyNumberFormat="1" applyFont="1" applyFill="1" applyBorder="1" applyAlignment="1">
      <alignment horizontal="center" vertical="center" wrapText="1"/>
    </xf>
    <xf numFmtId="44" fontId="27" fillId="4" borderId="1" xfId="0" applyNumberFormat="1" applyFont="1" applyFill="1" applyBorder="1" applyAlignment="1">
      <alignment horizontal="center" vertical="center" wrapText="1"/>
    </xf>
    <xf numFmtId="44" fontId="28" fillId="0" borderId="1" xfId="0" applyNumberFormat="1" applyFont="1" applyBorder="1" applyAlignment="1">
      <alignment horizontal="center" vertical="center" shrinkToFit="1"/>
    </xf>
    <xf numFmtId="44" fontId="28" fillId="6" borderId="1" xfId="0" applyNumberFormat="1" applyFont="1" applyFill="1" applyBorder="1" applyAlignment="1">
      <alignment horizontal="center" vertical="center" wrapText="1"/>
    </xf>
    <xf numFmtId="44" fontId="27" fillId="7" borderId="1" xfId="0" applyNumberFormat="1" applyFont="1" applyFill="1" applyBorder="1" applyAlignment="1">
      <alignment horizontal="center" vertical="center" wrapText="1"/>
    </xf>
    <xf numFmtId="44" fontId="28" fillId="7" borderId="1" xfId="0" applyNumberFormat="1" applyFont="1" applyFill="1" applyBorder="1" applyAlignment="1">
      <alignment horizontal="center" vertical="center" wrapText="1"/>
    </xf>
    <xf numFmtId="44" fontId="27" fillId="6" borderId="1" xfId="0" applyNumberFormat="1" applyFont="1" applyFill="1" applyBorder="1" applyAlignment="1">
      <alignment horizontal="center" vertical="center" wrapText="1"/>
    </xf>
    <xf numFmtId="44" fontId="28" fillId="4" borderId="1" xfId="0" applyNumberFormat="1" applyFont="1" applyFill="1" applyBorder="1" applyAlignment="1">
      <alignment horizontal="center" vertical="center" wrapText="1"/>
    </xf>
    <xf numFmtId="44" fontId="28" fillId="5" borderId="1" xfId="0" applyNumberFormat="1" applyFont="1" applyFill="1" applyBorder="1" applyAlignment="1">
      <alignment horizontal="center" vertical="center" shrinkToFit="1"/>
    </xf>
    <xf numFmtId="44" fontId="29" fillId="0" borderId="0" xfId="0" applyNumberFormat="1" applyFont="1" applyAlignment="1">
      <alignment horizontal="center" vertical="center"/>
    </xf>
    <xf numFmtId="44" fontId="3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wrapText="1"/>
    </xf>
    <xf numFmtId="44" fontId="9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4" fontId="12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top" wrapText="1"/>
    </xf>
    <xf numFmtId="44" fontId="12" fillId="0" borderId="1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4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19" fillId="8" borderId="10" xfId="0" applyFont="1" applyFill="1" applyBorder="1" applyAlignment="1">
      <alignment horizontal="center"/>
    </xf>
    <xf numFmtId="0" fontId="19" fillId="8" borderId="12" xfId="0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</cellXfs>
  <cellStyles count="4">
    <cellStyle name="Moeda" xfId="1" builtinId="4"/>
    <cellStyle name="Normal" xfId="0" builtinId="0"/>
    <cellStyle name="Normal 2" xfId="3" xr:uid="{00000000-0005-0000-0000-000002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2</xdr:col>
      <xdr:colOff>0</xdr:colOff>
      <xdr:row>12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0538B1-DB12-4509-BA41-D20969EA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1390650" cy="3181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66675</xdr:rowOff>
    </xdr:from>
    <xdr:to>
      <xdr:col>0</xdr:col>
      <xdr:colOff>1657349</xdr:colOff>
      <xdr:row>12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872666-EFC0-4BB5-B6B3-BCDEA34F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66675"/>
          <a:ext cx="1609725" cy="2695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3</xdr:col>
      <xdr:colOff>171450</xdr:colOff>
      <xdr:row>12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6DE8CD-1DA7-45B8-8519-3BEEC640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8575"/>
          <a:ext cx="1409700" cy="2543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73715</xdr:colOff>
      <xdr:row>0</xdr:row>
      <xdr:rowOff>41412</xdr:rowOff>
    </xdr:from>
    <xdr:to>
      <xdr:col>1</xdr:col>
      <xdr:colOff>1435376</xdr:colOff>
      <xdr:row>12</xdr:row>
      <xdr:rowOff>133349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92D008-7B1B-4D98-977E-D7DEAAE6E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15" y="41412"/>
          <a:ext cx="1399761" cy="26446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1219200</xdr:colOff>
      <xdr:row>28</xdr:row>
      <xdr:rowOff>171450</xdr:rowOff>
    </xdr:from>
    <xdr:ext cx="3964304" cy="423789"/>
    <xdr:pic>
      <xdr:nvPicPr>
        <xdr:cNvPr id="4" name="image5.png">
          <a:extLst>
            <a:ext uri="{FF2B5EF4-FFF2-40B4-BE49-F238E27FC236}">
              <a16:creationId xmlns:a16="http://schemas.microsoft.com/office/drawing/2014/main" id="{5255FF7F-D9F6-465B-BCF9-49E9CFD9C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5886450"/>
          <a:ext cx="3964304" cy="423789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0</xdr:row>
      <xdr:rowOff>28574</xdr:rowOff>
    </xdr:from>
    <xdr:to>
      <xdr:col>0</xdr:col>
      <xdr:colOff>1552575</xdr:colOff>
      <xdr:row>11</xdr:row>
      <xdr:rowOff>123825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7AD1038-1435-4D6A-B8CB-F12C3EA97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4"/>
          <a:ext cx="1457325" cy="3009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view="pageLayout" workbookViewId="0">
      <selection activeCell="C5" sqref="C5:F5"/>
    </sheetView>
  </sheetViews>
  <sheetFormatPr defaultRowHeight="15" x14ac:dyDescent="0.25"/>
  <cols>
    <col min="1" max="1" width="5.28515625" bestFit="1" customWidth="1"/>
    <col min="2" max="2" width="14.85546875" customWidth="1"/>
    <col min="3" max="3" width="19.5703125" customWidth="1"/>
    <col min="4" max="4" width="7.140625" customWidth="1"/>
    <col min="6" max="6" width="29.85546875" customWidth="1"/>
  </cols>
  <sheetData>
    <row r="1" spans="1:6" x14ac:dyDescent="0.25">
      <c r="A1" s="118"/>
      <c r="B1" s="119"/>
      <c r="C1" s="195" t="s">
        <v>0</v>
      </c>
      <c r="D1" s="191"/>
      <c r="E1" s="191"/>
      <c r="F1" s="196"/>
    </row>
    <row r="2" spans="1:6" ht="60" customHeight="1" x14ac:dyDescent="0.25">
      <c r="A2" s="120"/>
      <c r="B2" s="121"/>
      <c r="C2" s="192" t="s">
        <v>1</v>
      </c>
      <c r="D2" s="193"/>
      <c r="E2" s="193"/>
      <c r="F2" s="194"/>
    </row>
    <row r="3" spans="1:6" x14ac:dyDescent="0.25">
      <c r="A3" s="120"/>
      <c r="B3" s="121"/>
      <c r="C3" s="189" t="s">
        <v>2</v>
      </c>
      <c r="D3" s="183"/>
      <c r="E3" s="183"/>
      <c r="F3" s="190"/>
    </row>
    <row r="4" spans="1:6" x14ac:dyDescent="0.25">
      <c r="A4" s="120"/>
      <c r="B4" s="121"/>
      <c r="C4" s="189" t="s">
        <v>3</v>
      </c>
      <c r="D4" s="183"/>
      <c r="E4" s="183"/>
      <c r="F4" s="190"/>
    </row>
    <row r="5" spans="1:6" x14ac:dyDescent="0.25">
      <c r="A5" s="120"/>
      <c r="B5" s="121"/>
      <c r="C5" s="189" t="s">
        <v>4</v>
      </c>
      <c r="D5" s="183"/>
      <c r="E5" s="183"/>
      <c r="F5" s="190"/>
    </row>
    <row r="6" spans="1:6" ht="30" customHeight="1" x14ac:dyDescent="0.25">
      <c r="A6" s="120"/>
      <c r="B6" s="121"/>
      <c r="C6" s="192" t="s">
        <v>5</v>
      </c>
      <c r="D6" s="193"/>
      <c r="E6" s="193"/>
      <c r="F6" s="194"/>
    </row>
    <row r="7" spans="1:6" x14ac:dyDescent="0.25">
      <c r="A7" s="120"/>
      <c r="B7" s="121"/>
      <c r="C7" s="189" t="s">
        <v>6</v>
      </c>
      <c r="D7" s="183"/>
      <c r="E7" s="183"/>
      <c r="F7" s="190"/>
    </row>
    <row r="8" spans="1:6" x14ac:dyDescent="0.25">
      <c r="A8" s="120"/>
      <c r="B8" s="121"/>
      <c r="C8" s="189" t="s">
        <v>7</v>
      </c>
      <c r="D8" s="183"/>
      <c r="E8" s="183"/>
      <c r="F8" s="190"/>
    </row>
    <row r="9" spans="1:6" x14ac:dyDescent="0.25">
      <c r="A9" s="120"/>
      <c r="B9" s="121"/>
      <c r="C9" s="189" t="s">
        <v>8</v>
      </c>
      <c r="D9" s="183"/>
      <c r="E9" s="183"/>
      <c r="F9" s="190"/>
    </row>
    <row r="10" spans="1:6" x14ac:dyDescent="0.25">
      <c r="A10" s="120"/>
      <c r="B10" s="121"/>
      <c r="C10" s="189" t="s">
        <v>9</v>
      </c>
      <c r="D10" s="183"/>
      <c r="E10" s="183"/>
      <c r="F10" s="190"/>
    </row>
    <row r="11" spans="1:6" ht="14.25" customHeight="1" x14ac:dyDescent="0.25">
      <c r="A11" s="120"/>
      <c r="B11" s="121"/>
      <c r="C11" s="189" t="s">
        <v>10</v>
      </c>
      <c r="D11" s="183"/>
      <c r="E11" s="183"/>
      <c r="F11" s="190"/>
    </row>
    <row r="12" spans="1:6" x14ac:dyDescent="0.25">
      <c r="A12" s="120"/>
      <c r="B12" s="121"/>
      <c r="C12" s="189" t="s">
        <v>11</v>
      </c>
      <c r="D12" s="183"/>
      <c r="E12" s="183"/>
      <c r="F12" s="190"/>
    </row>
    <row r="13" spans="1:6" x14ac:dyDescent="0.25">
      <c r="A13" s="120"/>
      <c r="B13" s="121"/>
      <c r="C13" s="189" t="s">
        <v>12</v>
      </c>
      <c r="D13" s="183"/>
      <c r="E13" s="183"/>
      <c r="F13" s="190"/>
    </row>
    <row r="14" spans="1:6" x14ac:dyDescent="0.25">
      <c r="A14" s="186" t="s">
        <v>13</v>
      </c>
      <c r="B14" s="187"/>
      <c r="C14" s="187"/>
      <c r="D14" s="187"/>
      <c r="E14" s="187"/>
      <c r="F14" s="188"/>
    </row>
    <row r="15" spans="1:6" x14ac:dyDescent="0.25">
      <c r="A15" s="10" t="s">
        <v>14</v>
      </c>
      <c r="B15" s="10" t="s">
        <v>15</v>
      </c>
      <c r="C15" s="10" t="s">
        <v>16</v>
      </c>
      <c r="D15" s="10" t="s">
        <v>17</v>
      </c>
      <c r="E15" s="10" t="s">
        <v>18</v>
      </c>
      <c r="F15" s="122" t="s">
        <v>19</v>
      </c>
    </row>
    <row r="16" spans="1:6" x14ac:dyDescent="0.25">
      <c r="A16" s="4" t="s">
        <v>20</v>
      </c>
      <c r="B16" s="7" t="s">
        <v>21</v>
      </c>
      <c r="C16" s="7" t="s">
        <v>22</v>
      </c>
      <c r="D16" s="5" t="s">
        <v>23</v>
      </c>
      <c r="E16" s="5">
        <v>111.66</v>
      </c>
      <c r="F16" s="6">
        <f>E16/2</f>
        <v>55.83</v>
      </c>
    </row>
    <row r="17" spans="1:6" ht="25.5" x14ac:dyDescent="0.25">
      <c r="A17" s="4" t="s">
        <v>24</v>
      </c>
      <c r="B17" s="8" t="s">
        <v>25</v>
      </c>
      <c r="C17" s="7" t="s">
        <v>26</v>
      </c>
      <c r="D17" s="5" t="s">
        <v>27</v>
      </c>
      <c r="E17" s="5">
        <v>818.87</v>
      </c>
      <c r="F17" s="6">
        <f t="shared" ref="F17:F18" si="0">E17/2</f>
        <v>409.435</v>
      </c>
    </row>
    <row r="18" spans="1:6" x14ac:dyDescent="0.25">
      <c r="A18" s="4" t="s">
        <v>28</v>
      </c>
      <c r="B18" s="7" t="s">
        <v>29</v>
      </c>
      <c r="C18" s="7" t="s">
        <v>30</v>
      </c>
      <c r="D18" s="5" t="s">
        <v>27</v>
      </c>
      <c r="E18" s="5">
        <v>1196.48</v>
      </c>
      <c r="F18" s="6">
        <f t="shared" si="0"/>
        <v>598.24</v>
      </c>
    </row>
    <row r="19" spans="1:6" x14ac:dyDescent="0.25">
      <c r="A19" s="191" t="s">
        <v>31</v>
      </c>
      <c r="B19" s="191"/>
      <c r="C19" s="191"/>
      <c r="D19" s="191"/>
      <c r="E19" s="191"/>
      <c r="F19" s="191"/>
    </row>
    <row r="20" spans="1:6" x14ac:dyDescent="0.25">
      <c r="A20" s="183" t="s">
        <v>32</v>
      </c>
      <c r="B20" s="183"/>
      <c r="C20" s="183"/>
      <c r="D20" s="183"/>
      <c r="E20" s="183"/>
      <c r="F20" s="183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84" t="s">
        <v>33</v>
      </c>
      <c r="B25" s="185"/>
      <c r="C25" s="185"/>
      <c r="D25" s="185"/>
      <c r="E25" s="185"/>
      <c r="F25" s="185"/>
    </row>
    <row r="26" spans="1:6" x14ac:dyDescent="0.25">
      <c r="A26" s="185"/>
      <c r="B26" s="185"/>
      <c r="C26" s="185"/>
      <c r="D26" s="185"/>
      <c r="E26" s="185"/>
      <c r="F26" s="185"/>
    </row>
    <row r="27" spans="1:6" x14ac:dyDescent="0.25">
      <c r="A27" s="185"/>
      <c r="B27" s="185"/>
      <c r="C27" s="185"/>
      <c r="D27" s="185"/>
      <c r="E27" s="185"/>
      <c r="F27" s="185"/>
    </row>
    <row r="28" spans="1:6" x14ac:dyDescent="0.25">
      <c r="A28" s="185"/>
      <c r="B28" s="185"/>
      <c r="C28" s="185"/>
      <c r="D28" s="185"/>
      <c r="E28" s="185"/>
      <c r="F28" s="185"/>
    </row>
  </sheetData>
  <mergeCells count="17">
    <mergeCell ref="C6:F6"/>
    <mergeCell ref="C1:F1"/>
    <mergeCell ref="C2:F2"/>
    <mergeCell ref="C3:F3"/>
    <mergeCell ref="C4:F4"/>
    <mergeCell ref="C5:F5"/>
    <mergeCell ref="C7:F7"/>
    <mergeCell ref="C8:F8"/>
    <mergeCell ref="C12:F12"/>
    <mergeCell ref="C13:F13"/>
    <mergeCell ref="C11:F11"/>
    <mergeCell ref="A20:F20"/>
    <mergeCell ref="A25:F28"/>
    <mergeCell ref="A14:F14"/>
    <mergeCell ref="C9:F9"/>
    <mergeCell ref="C10:F10"/>
    <mergeCell ref="A19:F1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&amp;C&amp;G</oddHeader>
    <oddFooter>&amp;R&amp;P/&amp;N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view="pageLayout" topLeftCell="A28" workbookViewId="0">
      <selection activeCell="B7" sqref="B7:E7"/>
    </sheetView>
  </sheetViews>
  <sheetFormatPr defaultRowHeight="15" x14ac:dyDescent="0.25"/>
  <cols>
    <col min="1" max="1" width="25.7109375" customWidth="1"/>
    <col min="2" max="2" width="67.42578125" customWidth="1"/>
    <col min="3" max="3" width="14.7109375" bestFit="1" customWidth="1"/>
    <col min="4" max="4" width="15.28515625" bestFit="1" customWidth="1"/>
    <col min="5" max="5" width="9.5703125" bestFit="1" customWidth="1"/>
    <col min="7" max="8" width="12.42578125" bestFit="1" customWidth="1"/>
  </cols>
  <sheetData>
    <row r="1" spans="1:5" x14ac:dyDescent="0.25">
      <c r="A1" s="116"/>
      <c r="B1" s="201" t="s">
        <v>0</v>
      </c>
      <c r="C1" s="202"/>
      <c r="D1" s="202"/>
      <c r="E1" s="203"/>
    </row>
    <row r="2" spans="1:5" ht="42.75" customHeight="1" x14ac:dyDescent="0.25">
      <c r="A2" s="117"/>
      <c r="B2" s="204" t="s">
        <v>1</v>
      </c>
      <c r="C2" s="205"/>
      <c r="D2" s="205"/>
      <c r="E2" s="206"/>
    </row>
    <row r="3" spans="1:5" x14ac:dyDescent="0.25">
      <c r="A3" s="117"/>
      <c r="B3" s="197" t="s">
        <v>2</v>
      </c>
      <c r="C3" s="198"/>
      <c r="D3" s="198"/>
      <c r="E3" s="199"/>
    </row>
    <row r="4" spans="1:5" x14ac:dyDescent="0.25">
      <c r="A4" s="117"/>
      <c r="B4" s="197" t="s">
        <v>34</v>
      </c>
      <c r="C4" s="198"/>
      <c r="D4" s="198"/>
      <c r="E4" s="199"/>
    </row>
    <row r="5" spans="1:5" x14ac:dyDescent="0.25">
      <c r="A5" s="117"/>
      <c r="B5" s="197" t="s">
        <v>4</v>
      </c>
      <c r="C5" s="198"/>
      <c r="D5" s="198"/>
      <c r="E5" s="199"/>
    </row>
    <row r="6" spans="1:5" x14ac:dyDescent="0.25">
      <c r="A6" s="117"/>
      <c r="B6" s="197" t="s">
        <v>5</v>
      </c>
      <c r="C6" s="198"/>
      <c r="D6" s="198"/>
      <c r="E6" s="199"/>
    </row>
    <row r="7" spans="1:5" x14ac:dyDescent="0.25">
      <c r="A7" s="117"/>
      <c r="B7" s="197" t="s">
        <v>6</v>
      </c>
      <c r="C7" s="198"/>
      <c r="D7" s="198"/>
      <c r="E7" s="199"/>
    </row>
    <row r="8" spans="1:5" x14ac:dyDescent="0.25">
      <c r="A8" s="117"/>
      <c r="B8" s="197" t="s">
        <v>8</v>
      </c>
      <c r="C8" s="198"/>
      <c r="D8" s="198"/>
      <c r="E8" s="199"/>
    </row>
    <row r="9" spans="1:5" x14ac:dyDescent="0.25">
      <c r="A9" s="117"/>
      <c r="B9" s="197" t="s">
        <v>9</v>
      </c>
      <c r="C9" s="198"/>
      <c r="D9" s="198"/>
      <c r="E9" s="199"/>
    </row>
    <row r="10" spans="1:5" x14ac:dyDescent="0.25">
      <c r="A10" s="117"/>
      <c r="B10" s="197" t="s">
        <v>10</v>
      </c>
      <c r="C10" s="198"/>
      <c r="D10" s="198"/>
      <c r="E10" s="199"/>
    </row>
    <row r="11" spans="1:5" x14ac:dyDescent="0.25">
      <c r="A11" s="117"/>
      <c r="B11" s="197" t="s">
        <v>7</v>
      </c>
      <c r="C11" s="198"/>
      <c r="D11" s="198"/>
      <c r="E11" s="199"/>
    </row>
    <row r="12" spans="1:5" x14ac:dyDescent="0.25">
      <c r="A12" s="117"/>
      <c r="B12" s="197" t="s">
        <v>11</v>
      </c>
      <c r="C12" s="198"/>
      <c r="D12" s="198"/>
      <c r="E12" s="199"/>
    </row>
    <row r="13" spans="1:5" x14ac:dyDescent="0.25">
      <c r="A13" s="117"/>
      <c r="B13" s="197" t="s">
        <v>12</v>
      </c>
      <c r="C13" s="198"/>
      <c r="D13" s="198"/>
      <c r="E13" s="199"/>
    </row>
    <row r="14" spans="1:5" x14ac:dyDescent="0.25">
      <c r="A14" s="186" t="s">
        <v>35</v>
      </c>
      <c r="B14" s="187"/>
      <c r="C14" s="187"/>
      <c r="D14" s="187"/>
      <c r="E14" s="188"/>
    </row>
    <row r="15" spans="1:5" x14ac:dyDescent="0.25">
      <c r="A15" s="10" t="s">
        <v>14</v>
      </c>
      <c r="B15" s="106" t="s">
        <v>36</v>
      </c>
      <c r="C15" s="106" t="s">
        <v>37</v>
      </c>
      <c r="D15" s="106" t="s">
        <v>38</v>
      </c>
      <c r="E15" s="106" t="s">
        <v>39</v>
      </c>
    </row>
    <row r="16" spans="1:5" x14ac:dyDescent="0.25">
      <c r="A16" s="5">
        <v>1</v>
      </c>
      <c r="B16" s="9" t="s">
        <v>40</v>
      </c>
      <c r="C16" s="102">
        <f>'PLANILHA ORÇAMENTÁRIA '!M17</f>
        <v>98418.64</v>
      </c>
      <c r="D16" s="102">
        <f>(C16*1.204)</f>
        <v>118496.04256</v>
      </c>
      <c r="E16" s="104">
        <f>D16/$D$33</f>
        <v>3.2929489267002926E-2</v>
      </c>
    </row>
    <row r="17" spans="1:5" x14ac:dyDescent="0.25">
      <c r="A17" s="5">
        <v>2</v>
      </c>
      <c r="B17" s="9" t="s">
        <v>41</v>
      </c>
      <c r="C17" s="102">
        <f>'PLANILHA ORÇAMENTÁRIA '!M29</f>
        <v>135318</v>
      </c>
      <c r="D17" s="102">
        <f t="shared" ref="D17:D32" si="0">(C17*1.204)</f>
        <v>162922.872</v>
      </c>
      <c r="E17" s="104">
        <f t="shared" ref="E17:E32" si="1">D17/$D$33</f>
        <v>4.5275494851710014E-2</v>
      </c>
    </row>
    <row r="18" spans="1:5" x14ac:dyDescent="0.25">
      <c r="A18" s="5">
        <v>3</v>
      </c>
      <c r="B18" s="9" t="s">
        <v>42</v>
      </c>
      <c r="C18" s="102">
        <f>'PLANILHA ORÇAMENTÁRIA '!M32</f>
        <v>166993.93999999997</v>
      </c>
      <c r="D18" s="102">
        <f t="shared" si="0"/>
        <v>201060.70375999997</v>
      </c>
      <c r="E18" s="104">
        <f t="shared" si="1"/>
        <v>5.5873817753268377E-2</v>
      </c>
    </row>
    <row r="19" spans="1:5" x14ac:dyDescent="0.25">
      <c r="A19" s="5">
        <v>4</v>
      </c>
      <c r="B19" s="9" t="s">
        <v>43</v>
      </c>
      <c r="C19" s="102">
        <f>'PLANILHA ORÇAMENTÁRIA '!M80</f>
        <v>353244.87</v>
      </c>
      <c r="D19" s="102">
        <f t="shared" si="0"/>
        <v>425306.82347999996</v>
      </c>
      <c r="E19" s="104">
        <f t="shared" si="1"/>
        <v>0.11819075284203116</v>
      </c>
    </row>
    <row r="20" spans="1:5" ht="25.5" x14ac:dyDescent="0.25">
      <c r="A20" s="5">
        <v>5</v>
      </c>
      <c r="B20" s="9" t="s">
        <v>44</v>
      </c>
      <c r="C20" s="102">
        <f>'PLANILHA ORÇAMENTÁRIA '!M182</f>
        <v>293362.51999999996</v>
      </c>
      <c r="D20" s="102">
        <f t="shared" si="0"/>
        <v>353208.47407999996</v>
      </c>
      <c r="E20" s="104">
        <f t="shared" si="1"/>
        <v>9.8154962857451886E-2</v>
      </c>
    </row>
    <row r="21" spans="1:5" x14ac:dyDescent="0.25">
      <c r="A21" s="5">
        <v>6</v>
      </c>
      <c r="B21" s="9" t="s">
        <v>45</v>
      </c>
      <c r="C21" s="102">
        <f>'PLANILHA ORÇAMENTÁRIA '!M319</f>
        <v>89485.76999999999</v>
      </c>
      <c r="D21" s="102">
        <f t="shared" si="0"/>
        <v>107740.86707999998</v>
      </c>
      <c r="E21" s="104">
        <f t="shared" si="1"/>
        <v>2.9940676916125761E-2</v>
      </c>
    </row>
    <row r="22" spans="1:5" x14ac:dyDescent="0.25">
      <c r="A22" s="5">
        <v>7</v>
      </c>
      <c r="B22" s="9" t="s">
        <v>46</v>
      </c>
      <c r="C22" s="102">
        <f>'PLANILHA ORÇAMENTÁRIA '!M476</f>
        <v>281936.57999999996</v>
      </c>
      <c r="D22" s="102">
        <f t="shared" si="0"/>
        <v>339451.64231999993</v>
      </c>
      <c r="E22" s="104">
        <f t="shared" si="1"/>
        <v>9.4332004436207498E-2</v>
      </c>
    </row>
    <row r="23" spans="1:5" x14ac:dyDescent="0.25">
      <c r="A23" s="5">
        <v>8</v>
      </c>
      <c r="B23" s="9" t="s">
        <v>47</v>
      </c>
      <c r="C23" s="102">
        <f>'PLANILHA ORÇAMENTÁRIA '!M639</f>
        <v>346041.85</v>
      </c>
      <c r="D23" s="102">
        <f t="shared" si="0"/>
        <v>416634.38739999995</v>
      </c>
      <c r="E23" s="104">
        <f t="shared" si="1"/>
        <v>0.11578072391072294</v>
      </c>
    </row>
    <row r="24" spans="1:5" x14ac:dyDescent="0.25">
      <c r="A24" s="5">
        <v>9</v>
      </c>
      <c r="B24" s="9" t="s">
        <v>48</v>
      </c>
      <c r="C24" s="102">
        <f>'PLANILHA ORÇAMENTÁRIA '!M822</f>
        <v>33221.39</v>
      </c>
      <c r="D24" s="102">
        <f t="shared" si="0"/>
        <v>39998.55356</v>
      </c>
      <c r="E24" s="104">
        <f t="shared" si="1"/>
        <v>1.1115408681118925E-2</v>
      </c>
    </row>
    <row r="25" spans="1:5" x14ac:dyDescent="0.25">
      <c r="A25" s="5">
        <v>10</v>
      </c>
      <c r="B25" s="9" t="s">
        <v>49</v>
      </c>
      <c r="C25" s="102">
        <f>'PLANILHA ORÇAMENTÁRIA '!M835</f>
        <v>218858.47</v>
      </c>
      <c r="D25" s="102">
        <f t="shared" si="0"/>
        <v>263505.59788000002</v>
      </c>
      <c r="E25" s="104">
        <f t="shared" si="1"/>
        <v>7.3226958215005633E-2</v>
      </c>
    </row>
    <row r="26" spans="1:5" x14ac:dyDescent="0.25">
      <c r="A26" s="5">
        <v>11</v>
      </c>
      <c r="B26" s="9" t="s">
        <v>50</v>
      </c>
      <c r="C26" s="102">
        <f>'PLANILHA ORÇAMENTÁRIA '!M864</f>
        <v>64208.950000000004</v>
      </c>
      <c r="D26" s="102">
        <f t="shared" si="0"/>
        <v>77307.575800000006</v>
      </c>
      <c r="E26" s="104">
        <f t="shared" si="1"/>
        <v>2.1483409340654652E-2</v>
      </c>
    </row>
    <row r="27" spans="1:5" x14ac:dyDescent="0.25">
      <c r="A27" s="5">
        <v>12</v>
      </c>
      <c r="B27" s="9" t="s">
        <v>51</v>
      </c>
      <c r="C27" s="102">
        <f>'PLANILHA ORÇAMENTÁRIA '!M899</f>
        <v>265786.59000000003</v>
      </c>
      <c r="D27" s="102">
        <f t="shared" si="0"/>
        <v>320007.05436000001</v>
      </c>
      <c r="E27" s="104">
        <f t="shared" si="1"/>
        <v>8.8928445492828453E-2</v>
      </c>
    </row>
    <row r="28" spans="1:5" x14ac:dyDescent="0.25">
      <c r="A28" s="5">
        <v>13</v>
      </c>
      <c r="B28" s="9" t="s">
        <v>52</v>
      </c>
      <c r="C28" s="102">
        <f>'PLANILHA ORÇAMENTÁRIA '!M963</f>
        <v>139626.32</v>
      </c>
      <c r="D28" s="102">
        <f t="shared" si="0"/>
        <v>168110.08928000001</v>
      </c>
      <c r="E28" s="104">
        <f t="shared" si="1"/>
        <v>4.6716997977528603E-2</v>
      </c>
    </row>
    <row r="29" spans="1:5" x14ac:dyDescent="0.25">
      <c r="A29" s="5">
        <v>14</v>
      </c>
      <c r="B29" s="9" t="s">
        <v>53</v>
      </c>
      <c r="C29" s="102">
        <f>'PLANILHA ORÇAMENTÁRIA '!M1019</f>
        <v>168357.33</v>
      </c>
      <c r="D29" s="102">
        <f t="shared" si="0"/>
        <v>202702.22531999997</v>
      </c>
      <c r="E29" s="104">
        <f t="shared" si="1"/>
        <v>5.6329988823827157E-2</v>
      </c>
    </row>
    <row r="30" spans="1:5" x14ac:dyDescent="0.25">
      <c r="A30" s="5">
        <v>15</v>
      </c>
      <c r="B30" s="9" t="s">
        <v>54</v>
      </c>
      <c r="C30" s="102">
        <f>'PLANILHA ORÇAMENTÁRIA '!M1090</f>
        <v>7218.7099999999991</v>
      </c>
      <c r="D30" s="102">
        <f t="shared" si="0"/>
        <v>8691.3268399999979</v>
      </c>
      <c r="E30" s="104">
        <f t="shared" si="1"/>
        <v>2.4152785840833263E-3</v>
      </c>
    </row>
    <row r="31" spans="1:5" x14ac:dyDescent="0.25">
      <c r="A31" s="5">
        <v>16</v>
      </c>
      <c r="B31" s="9" t="s">
        <v>55</v>
      </c>
      <c r="C31" s="102">
        <f>'PLANILHA ORÇAMENTÁRIA '!M1093</f>
        <v>218899.89999999997</v>
      </c>
      <c r="D31" s="102">
        <f>(C31*1.204)</f>
        <v>263555.47959999996</v>
      </c>
      <c r="E31" s="104">
        <f t="shared" si="1"/>
        <v>7.324082010885348E-2</v>
      </c>
    </row>
    <row r="32" spans="1:5" x14ac:dyDescent="0.25">
      <c r="A32" s="5">
        <v>17</v>
      </c>
      <c r="B32" s="9" t="s">
        <v>56</v>
      </c>
      <c r="C32" s="102">
        <f>'PLANILHA ORÇAMENTÁRIA '!M1259</f>
        <v>107789.27</v>
      </c>
      <c r="D32" s="102">
        <f t="shared" si="0"/>
        <v>129778.28108</v>
      </c>
      <c r="E32" s="104">
        <f t="shared" si="1"/>
        <v>3.6064769941578957E-2</v>
      </c>
    </row>
    <row r="33" spans="1:5" x14ac:dyDescent="0.25">
      <c r="A33" s="200" t="s">
        <v>57</v>
      </c>
      <c r="B33" s="200"/>
      <c r="C33" s="103">
        <f>SUM(C16:C32)</f>
        <v>2988769.0999999996</v>
      </c>
      <c r="D33" s="103">
        <f>SUM(D16:D32)</f>
        <v>3598477.9964000005</v>
      </c>
      <c r="E33" s="105">
        <f>SUM(E16:E32)</f>
        <v>0.99999999999999967</v>
      </c>
    </row>
    <row r="34" spans="1:5" x14ac:dyDescent="0.25">
      <c r="A34" s="191" t="s">
        <v>31</v>
      </c>
      <c r="B34" s="191"/>
      <c r="C34" s="191"/>
      <c r="D34" s="191"/>
      <c r="E34" s="191"/>
    </row>
    <row r="35" spans="1:5" x14ac:dyDescent="0.25">
      <c r="A35" s="183" t="s">
        <v>32</v>
      </c>
      <c r="B35" s="183"/>
      <c r="C35" s="183"/>
      <c r="D35" s="183"/>
      <c r="E35" s="183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84" t="s">
        <v>33</v>
      </c>
      <c r="B40" s="185"/>
      <c r="C40" s="185"/>
      <c r="D40" s="185"/>
      <c r="E40" s="185"/>
    </row>
    <row r="41" spans="1:5" x14ac:dyDescent="0.25">
      <c r="A41" s="185"/>
      <c r="B41" s="185"/>
      <c r="C41" s="185"/>
      <c r="D41" s="185"/>
      <c r="E41" s="185"/>
    </row>
    <row r="42" spans="1:5" x14ac:dyDescent="0.25">
      <c r="A42" s="185"/>
      <c r="B42" s="185"/>
      <c r="C42" s="185"/>
      <c r="D42" s="185"/>
      <c r="E42" s="185"/>
    </row>
    <row r="43" spans="1:5" x14ac:dyDescent="0.25">
      <c r="A43" s="185"/>
      <c r="B43" s="185"/>
      <c r="C43" s="185"/>
      <c r="D43" s="185"/>
      <c r="E43" s="185"/>
    </row>
  </sheetData>
  <mergeCells count="18">
    <mergeCell ref="B6:E6"/>
    <mergeCell ref="B7:E7"/>
    <mergeCell ref="B11:E11"/>
    <mergeCell ref="B12:E12"/>
    <mergeCell ref="B8:E8"/>
    <mergeCell ref="B9:E9"/>
    <mergeCell ref="B10:E10"/>
    <mergeCell ref="B1:E1"/>
    <mergeCell ref="B2:E2"/>
    <mergeCell ref="B3:E3"/>
    <mergeCell ref="B4:E4"/>
    <mergeCell ref="B5:E5"/>
    <mergeCell ref="B13:E13"/>
    <mergeCell ref="A34:E34"/>
    <mergeCell ref="A35:E35"/>
    <mergeCell ref="A40:E43"/>
    <mergeCell ref="A14:E14"/>
    <mergeCell ref="A33:B33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3" verticalDpi="4294967293" r:id="rId1"/>
  <headerFooter>
    <oddHeader>&amp;C&amp;G</oddHeader>
    <oddFooter>&amp;R&amp;P/&amp;N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91"/>
  <sheetViews>
    <sheetView tabSelected="1" topLeftCell="A1274" zoomScale="115" zoomScaleNormal="115" workbookViewId="0">
      <selection activeCell="A1284" sqref="A1284:N1284"/>
    </sheetView>
  </sheetViews>
  <sheetFormatPr defaultRowHeight="15" x14ac:dyDescent="0.25"/>
  <cols>
    <col min="1" max="1" width="4.85546875" style="11" customWidth="1"/>
    <col min="2" max="2" width="6" style="12" customWidth="1"/>
    <col min="3" max="3" width="7.42578125" style="11" customWidth="1"/>
    <col min="4" max="4" width="34.5703125" style="11" customWidth="1"/>
    <col min="5" max="5" width="5.42578125" style="13" customWidth="1"/>
    <col min="6" max="6" width="6.5703125" style="13" customWidth="1"/>
    <col min="7" max="7" width="6.42578125" style="13" customWidth="1"/>
    <col min="8" max="8" width="8.42578125" style="169" bestFit="1" customWidth="1"/>
    <col min="9" max="9" width="9" style="182" bestFit="1" customWidth="1"/>
    <col min="10" max="10" width="9" style="156" bestFit="1" customWidth="1"/>
    <col min="11" max="11" width="9.28515625" style="156" customWidth="1"/>
    <col min="12" max="12" width="11.85546875" style="156" bestFit="1" customWidth="1"/>
    <col min="13" max="13" width="10.7109375" style="156" customWidth="1"/>
    <col min="14" max="14" width="6.42578125" style="13" customWidth="1"/>
    <col min="15" max="15" width="12.5703125" bestFit="1" customWidth="1"/>
    <col min="16" max="16" width="13.140625" bestFit="1" customWidth="1"/>
  </cols>
  <sheetData>
    <row r="1" spans="1:14" x14ac:dyDescent="0.25">
      <c r="A1" s="81"/>
      <c r="B1" s="82"/>
      <c r="C1" s="83"/>
      <c r="D1" s="228" t="s">
        <v>0</v>
      </c>
      <c r="E1" s="229"/>
      <c r="F1" s="229"/>
      <c r="G1" s="229"/>
      <c r="H1" s="229"/>
      <c r="I1" s="229"/>
      <c r="J1" s="229"/>
      <c r="K1" s="229"/>
      <c r="L1" s="229"/>
      <c r="M1" s="229"/>
      <c r="N1" s="230"/>
    </row>
    <row r="2" spans="1:14" ht="25.5" customHeight="1" x14ac:dyDescent="0.25">
      <c r="A2" s="84"/>
      <c r="C2" s="85"/>
      <c r="D2" s="231" t="s">
        <v>1</v>
      </c>
      <c r="E2" s="232"/>
      <c r="F2" s="232"/>
      <c r="G2" s="232"/>
      <c r="H2" s="232"/>
      <c r="I2" s="232"/>
      <c r="J2" s="232"/>
      <c r="K2" s="232"/>
      <c r="L2" s="232"/>
      <c r="M2" s="232"/>
      <c r="N2" s="233"/>
    </row>
    <row r="3" spans="1:14" x14ac:dyDescent="0.25">
      <c r="A3" s="84"/>
      <c r="C3" s="85"/>
      <c r="D3" s="212" t="s">
        <v>2</v>
      </c>
      <c r="E3" s="213"/>
      <c r="F3" s="213"/>
      <c r="G3" s="213"/>
      <c r="H3" s="213"/>
      <c r="I3" s="213"/>
      <c r="J3" s="213"/>
      <c r="K3" s="213"/>
      <c r="L3" s="213"/>
      <c r="M3" s="213"/>
      <c r="N3" s="214"/>
    </row>
    <row r="4" spans="1:14" x14ac:dyDescent="0.25">
      <c r="A4" s="84"/>
      <c r="C4" s="85"/>
      <c r="D4" s="212" t="s">
        <v>34</v>
      </c>
      <c r="E4" s="213"/>
      <c r="F4" s="213"/>
      <c r="G4" s="213"/>
      <c r="H4" s="213"/>
      <c r="I4" s="213"/>
      <c r="J4" s="213"/>
      <c r="K4" s="213"/>
      <c r="L4" s="213"/>
      <c r="M4" s="213"/>
      <c r="N4" s="214"/>
    </row>
    <row r="5" spans="1:14" x14ac:dyDescent="0.25">
      <c r="A5" s="84"/>
      <c r="C5" s="85"/>
      <c r="D5" s="212" t="s">
        <v>4</v>
      </c>
      <c r="E5" s="213"/>
      <c r="F5" s="213"/>
      <c r="G5" s="213"/>
      <c r="H5" s="213"/>
      <c r="I5" s="213"/>
      <c r="J5" s="213"/>
      <c r="K5" s="213"/>
      <c r="L5" s="213"/>
      <c r="M5" s="213"/>
      <c r="N5" s="214"/>
    </row>
    <row r="6" spans="1:14" x14ac:dyDescent="0.25">
      <c r="A6" s="84"/>
      <c r="C6" s="85"/>
      <c r="D6" s="212" t="s">
        <v>5</v>
      </c>
      <c r="E6" s="213"/>
      <c r="F6" s="213"/>
      <c r="G6" s="213"/>
      <c r="H6" s="213"/>
      <c r="I6" s="213"/>
      <c r="J6" s="213"/>
      <c r="K6" s="213"/>
      <c r="L6" s="213"/>
      <c r="M6" s="213"/>
      <c r="N6" s="214"/>
    </row>
    <row r="7" spans="1:14" x14ac:dyDescent="0.25">
      <c r="A7" s="84"/>
      <c r="C7" s="85"/>
      <c r="D7" s="212" t="s">
        <v>6</v>
      </c>
      <c r="E7" s="213"/>
      <c r="F7" s="213"/>
      <c r="G7" s="213"/>
      <c r="H7" s="213"/>
      <c r="I7" s="213"/>
      <c r="J7" s="213"/>
      <c r="K7" s="213"/>
      <c r="L7" s="213"/>
      <c r="M7" s="213"/>
      <c r="N7" s="214"/>
    </row>
    <row r="8" spans="1:14" x14ac:dyDescent="0.25">
      <c r="A8" s="84"/>
      <c r="C8" s="85"/>
      <c r="D8" s="212" t="s">
        <v>8</v>
      </c>
      <c r="E8" s="213"/>
      <c r="F8" s="213"/>
      <c r="G8" s="213"/>
      <c r="H8" s="213"/>
      <c r="I8" s="213"/>
      <c r="J8" s="213"/>
      <c r="K8" s="213"/>
      <c r="L8" s="213"/>
      <c r="M8" s="213"/>
      <c r="N8" s="214"/>
    </row>
    <row r="9" spans="1:14" x14ac:dyDescent="0.25">
      <c r="A9" s="84"/>
      <c r="C9" s="85"/>
      <c r="D9" s="212" t="s">
        <v>9</v>
      </c>
      <c r="E9" s="213"/>
      <c r="F9" s="213"/>
      <c r="G9" s="213"/>
      <c r="H9" s="213"/>
      <c r="I9" s="213"/>
      <c r="J9" s="213"/>
      <c r="K9" s="213"/>
      <c r="L9" s="213"/>
      <c r="M9" s="213"/>
      <c r="N9" s="214"/>
    </row>
    <row r="10" spans="1:14" x14ac:dyDescent="0.25">
      <c r="A10" s="84"/>
      <c r="C10" s="85"/>
      <c r="D10" s="212" t="s">
        <v>10</v>
      </c>
      <c r="E10" s="213"/>
      <c r="F10" s="213"/>
      <c r="G10" s="213"/>
      <c r="H10" s="213"/>
      <c r="I10" s="213"/>
      <c r="J10" s="213"/>
      <c r="K10" s="213"/>
      <c r="L10" s="213"/>
      <c r="M10" s="213"/>
      <c r="N10" s="214"/>
    </row>
    <row r="11" spans="1:14" x14ac:dyDescent="0.25">
      <c r="A11" s="84"/>
      <c r="C11" s="85"/>
      <c r="D11" s="212" t="s">
        <v>7</v>
      </c>
      <c r="E11" s="213"/>
      <c r="F11" s="213"/>
      <c r="G11" s="213"/>
      <c r="H11" s="213"/>
      <c r="I11" s="213"/>
      <c r="J11" s="213"/>
      <c r="K11" s="213"/>
      <c r="L11" s="213"/>
      <c r="M11" s="213"/>
      <c r="N11" s="214"/>
    </row>
    <row r="12" spans="1:14" x14ac:dyDescent="0.25">
      <c r="A12" s="84"/>
      <c r="C12" s="85"/>
      <c r="D12" s="212" t="s">
        <v>11</v>
      </c>
      <c r="E12" s="213"/>
      <c r="F12" s="213"/>
      <c r="G12" s="213"/>
      <c r="H12" s="213"/>
      <c r="I12" s="213"/>
      <c r="J12" s="213"/>
      <c r="K12" s="213"/>
      <c r="L12" s="213"/>
      <c r="M12" s="213"/>
      <c r="N12" s="214"/>
    </row>
    <row r="13" spans="1:14" x14ac:dyDescent="0.25">
      <c r="A13" s="86"/>
      <c r="B13" s="87"/>
      <c r="C13" s="88"/>
      <c r="D13" s="223" t="s">
        <v>12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5"/>
    </row>
    <row r="14" spans="1:14" x14ac:dyDescent="0.25">
      <c r="A14" s="220" t="s">
        <v>58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2"/>
    </row>
    <row r="15" spans="1:14" x14ac:dyDescent="0.25">
      <c r="A15" s="217" t="s">
        <v>14</v>
      </c>
      <c r="B15" s="227" t="s">
        <v>59</v>
      </c>
      <c r="C15" s="217" t="s">
        <v>60</v>
      </c>
      <c r="D15" s="217" t="s">
        <v>16</v>
      </c>
      <c r="E15" s="217" t="s">
        <v>17</v>
      </c>
      <c r="F15" s="217" t="s">
        <v>61</v>
      </c>
      <c r="G15" s="217" t="s">
        <v>62</v>
      </c>
      <c r="H15" s="226" t="s">
        <v>63</v>
      </c>
      <c r="I15" s="226"/>
      <c r="J15" s="226"/>
      <c r="K15" s="226" t="s">
        <v>64</v>
      </c>
      <c r="L15" s="226"/>
      <c r="M15" s="226"/>
      <c r="N15" s="217" t="s">
        <v>65</v>
      </c>
    </row>
    <row r="16" spans="1:14" x14ac:dyDescent="0.25">
      <c r="A16" s="217"/>
      <c r="B16" s="227"/>
      <c r="C16" s="217"/>
      <c r="D16" s="217"/>
      <c r="E16" s="217"/>
      <c r="F16" s="217"/>
      <c r="G16" s="217"/>
      <c r="H16" s="158" t="s">
        <v>66</v>
      </c>
      <c r="I16" s="171" t="s">
        <v>67</v>
      </c>
      <c r="J16" s="138" t="s">
        <v>64</v>
      </c>
      <c r="K16" s="138" t="s">
        <v>66</v>
      </c>
      <c r="L16" s="138" t="s">
        <v>67</v>
      </c>
      <c r="M16" s="138" t="s">
        <v>64</v>
      </c>
      <c r="N16" s="217"/>
    </row>
    <row r="17" spans="1:14" ht="23.25" customHeight="1" x14ac:dyDescent="0.25">
      <c r="A17" s="14">
        <v>1</v>
      </c>
      <c r="B17" s="15"/>
      <c r="C17" s="15"/>
      <c r="D17" s="16" t="s">
        <v>40</v>
      </c>
      <c r="E17" s="17"/>
      <c r="F17" s="17"/>
      <c r="G17" s="17"/>
      <c r="H17" s="159"/>
      <c r="I17" s="172"/>
      <c r="J17" s="139"/>
      <c r="K17" s="139"/>
      <c r="L17" s="139"/>
      <c r="M17" s="140">
        <f>M18+M25</f>
        <v>98418.64</v>
      </c>
      <c r="N17" s="18">
        <f t="shared" ref="N17:N80" si="0">M17/$M$1279</f>
        <v>3.2929489267002926E-2</v>
      </c>
    </row>
    <row r="18" spans="1:14" x14ac:dyDescent="0.25">
      <c r="A18" s="19" t="s">
        <v>68</v>
      </c>
      <c r="B18" s="20"/>
      <c r="C18" s="20"/>
      <c r="D18" s="19" t="s">
        <v>69</v>
      </c>
      <c r="E18" s="21"/>
      <c r="F18" s="21"/>
      <c r="G18" s="21"/>
      <c r="H18" s="160"/>
      <c r="I18" s="173"/>
      <c r="J18" s="141"/>
      <c r="K18" s="141"/>
      <c r="L18" s="141"/>
      <c r="M18" s="142">
        <f>SUM(M19:M24)</f>
        <v>84044.75</v>
      </c>
      <c r="N18" s="22">
        <f t="shared" si="0"/>
        <v>2.8120188341079943E-2</v>
      </c>
    </row>
    <row r="19" spans="1:14" ht="27" x14ac:dyDescent="0.25">
      <c r="A19" s="23" t="s">
        <v>70</v>
      </c>
      <c r="B19" s="24">
        <v>20200</v>
      </c>
      <c r="C19" s="25" t="s">
        <v>71</v>
      </c>
      <c r="D19" s="23" t="s">
        <v>72</v>
      </c>
      <c r="E19" s="26" t="s">
        <v>27</v>
      </c>
      <c r="F19" s="27">
        <v>2142.4499999999998</v>
      </c>
      <c r="G19" s="27">
        <v>2142.4499999999998</v>
      </c>
      <c r="H19" s="161">
        <v>0</v>
      </c>
      <c r="I19" s="174">
        <v>5.1100000000000003</v>
      </c>
      <c r="J19" s="143">
        <f>H19+I19</f>
        <v>5.1100000000000003</v>
      </c>
      <c r="K19" s="143">
        <f>TRUNC(H19*G19,2)</f>
        <v>0</v>
      </c>
      <c r="L19" s="143">
        <f>TRUNC(I19*G19,2)</f>
        <v>10947.91</v>
      </c>
      <c r="M19" s="143">
        <f>TRUNC((I19+H19)*G19,2)</f>
        <v>10947.91</v>
      </c>
      <c r="N19" s="29">
        <f t="shared" si="0"/>
        <v>3.6630163233419403E-3</v>
      </c>
    </row>
    <row r="20" spans="1:14" ht="27" x14ac:dyDescent="0.25">
      <c r="A20" s="23" t="s">
        <v>73</v>
      </c>
      <c r="B20" s="24">
        <v>21601</v>
      </c>
      <c r="C20" s="25" t="s">
        <v>71</v>
      </c>
      <c r="D20" s="23" t="s">
        <v>74</v>
      </c>
      <c r="E20" s="26" t="s">
        <v>27</v>
      </c>
      <c r="F20" s="27">
        <v>2142.4499999999998</v>
      </c>
      <c r="G20" s="27">
        <v>2142.4499999999998</v>
      </c>
      <c r="H20" s="161">
        <v>0</v>
      </c>
      <c r="I20" s="174">
        <v>26.39</v>
      </c>
      <c r="J20" s="143">
        <f t="shared" ref="J20:J31" si="1">H20+I20</f>
        <v>26.39</v>
      </c>
      <c r="K20" s="143">
        <f t="shared" ref="K20:K82" si="2">TRUNC(H20*G20,2)</f>
        <v>0</v>
      </c>
      <c r="L20" s="143">
        <f t="shared" ref="L20:L82" si="3">TRUNC(I20*G20,2)</f>
        <v>56539.25</v>
      </c>
      <c r="M20" s="143">
        <f t="shared" ref="M20:M82" si="4">TRUNC((I20+H20)*G20,2)</f>
        <v>56539.25</v>
      </c>
      <c r="N20" s="29">
        <f t="shared" si="0"/>
        <v>1.8917235861411977E-2</v>
      </c>
    </row>
    <row r="21" spans="1:14" ht="27" customHeight="1" x14ac:dyDescent="0.25">
      <c r="A21" s="23" t="s">
        <v>75</v>
      </c>
      <c r="B21" s="24">
        <v>21301</v>
      </c>
      <c r="C21" s="25" t="s">
        <v>71</v>
      </c>
      <c r="D21" s="23" t="s">
        <v>76</v>
      </c>
      <c r="E21" s="26" t="s">
        <v>27</v>
      </c>
      <c r="F21" s="27">
        <v>12</v>
      </c>
      <c r="G21" s="27">
        <v>12</v>
      </c>
      <c r="H21" s="161">
        <v>3.03</v>
      </c>
      <c r="I21" s="174">
        <v>377.79</v>
      </c>
      <c r="J21" s="143">
        <f t="shared" si="1"/>
        <v>380.82</v>
      </c>
      <c r="K21" s="143">
        <f t="shared" si="2"/>
        <v>36.36</v>
      </c>
      <c r="L21" s="143">
        <f t="shared" si="3"/>
        <v>4533.4799999999996</v>
      </c>
      <c r="M21" s="143">
        <f t="shared" si="4"/>
        <v>4569.84</v>
      </c>
      <c r="N21" s="29">
        <f t="shared" si="0"/>
        <v>1.529004030455213E-3</v>
      </c>
    </row>
    <row r="22" spans="1:14" ht="18" x14ac:dyDescent="0.25">
      <c r="A22" s="23" t="s">
        <v>77</v>
      </c>
      <c r="B22" s="24">
        <v>270804</v>
      </c>
      <c r="C22" s="25" t="s">
        <v>71</v>
      </c>
      <c r="D22" s="23" t="s">
        <v>78</v>
      </c>
      <c r="E22" s="26" t="s">
        <v>79</v>
      </c>
      <c r="F22" s="27">
        <v>1</v>
      </c>
      <c r="G22" s="27">
        <v>1</v>
      </c>
      <c r="H22" s="161">
        <v>5.22</v>
      </c>
      <c r="I22" s="174">
        <v>1674.14</v>
      </c>
      <c r="J22" s="143">
        <f t="shared" si="1"/>
        <v>1679.3600000000001</v>
      </c>
      <c r="K22" s="143">
        <f t="shared" si="2"/>
        <v>5.22</v>
      </c>
      <c r="L22" s="143">
        <f t="shared" si="3"/>
        <v>1674.14</v>
      </c>
      <c r="M22" s="143">
        <f t="shared" si="4"/>
        <v>1679.36</v>
      </c>
      <c r="N22" s="29">
        <f t="shared" si="0"/>
        <v>5.6189017746469604E-4</v>
      </c>
    </row>
    <row r="23" spans="1:14" ht="18" x14ac:dyDescent="0.25">
      <c r="A23" s="23" t="s">
        <v>80</v>
      </c>
      <c r="B23" s="24">
        <v>50101</v>
      </c>
      <c r="C23" s="25" t="s">
        <v>71</v>
      </c>
      <c r="D23" s="23" t="s">
        <v>81</v>
      </c>
      <c r="E23" s="26" t="s">
        <v>82</v>
      </c>
      <c r="F23" s="27">
        <v>80</v>
      </c>
      <c r="G23" s="27">
        <v>80</v>
      </c>
      <c r="H23" s="161">
        <v>0</v>
      </c>
      <c r="I23" s="174">
        <v>100</v>
      </c>
      <c r="J23" s="143">
        <f t="shared" si="1"/>
        <v>100</v>
      </c>
      <c r="K23" s="143">
        <f t="shared" si="2"/>
        <v>0</v>
      </c>
      <c r="L23" s="143">
        <f t="shared" si="3"/>
        <v>8000</v>
      </c>
      <c r="M23" s="143">
        <f t="shared" si="4"/>
        <v>8000</v>
      </c>
      <c r="N23" s="29">
        <f t="shared" si="0"/>
        <v>2.6766872020993525E-3</v>
      </c>
    </row>
    <row r="24" spans="1:14" ht="27" x14ac:dyDescent="0.25">
      <c r="A24" s="23" t="s">
        <v>83</v>
      </c>
      <c r="B24" s="24">
        <v>20302</v>
      </c>
      <c r="C24" s="25" t="s">
        <v>71</v>
      </c>
      <c r="D24" s="23" t="s">
        <v>84</v>
      </c>
      <c r="E24" s="26" t="s">
        <v>85</v>
      </c>
      <c r="F24" s="27">
        <v>1</v>
      </c>
      <c r="G24" s="27">
        <v>1</v>
      </c>
      <c r="H24" s="161">
        <v>684.89</v>
      </c>
      <c r="I24" s="174">
        <v>1623.5</v>
      </c>
      <c r="J24" s="143">
        <f t="shared" si="1"/>
        <v>2308.39</v>
      </c>
      <c r="K24" s="143">
        <f t="shared" si="2"/>
        <v>684.89</v>
      </c>
      <c r="L24" s="143">
        <f t="shared" si="3"/>
        <v>1623.5</v>
      </c>
      <c r="M24" s="143">
        <f t="shared" si="4"/>
        <v>2308.39</v>
      </c>
      <c r="N24" s="29">
        <f t="shared" si="0"/>
        <v>7.7235474630676546E-4</v>
      </c>
    </row>
    <row r="25" spans="1:14" x14ac:dyDescent="0.25">
      <c r="A25" s="19" t="s">
        <v>86</v>
      </c>
      <c r="B25" s="20"/>
      <c r="C25" s="20"/>
      <c r="D25" s="19" t="s">
        <v>87</v>
      </c>
      <c r="E25" s="21"/>
      <c r="F25" s="21"/>
      <c r="G25" s="21"/>
      <c r="H25" s="160"/>
      <c r="I25" s="173"/>
      <c r="J25" s="141"/>
      <c r="K25" s="142"/>
      <c r="L25" s="142"/>
      <c r="M25" s="142">
        <f>SUM(M26:M28)</f>
        <v>14373.890000000001</v>
      </c>
      <c r="N25" s="22">
        <f t="shared" si="0"/>
        <v>4.8093009259229831E-3</v>
      </c>
    </row>
    <row r="26" spans="1:14" ht="31.5" customHeight="1" x14ac:dyDescent="0.25">
      <c r="A26" s="23" t="s">
        <v>88</v>
      </c>
      <c r="B26" s="24">
        <v>1600896</v>
      </c>
      <c r="C26" s="31" t="s">
        <v>89</v>
      </c>
      <c r="D26" s="30" t="s">
        <v>90</v>
      </c>
      <c r="E26" s="26" t="s">
        <v>27</v>
      </c>
      <c r="F26" s="27">
        <v>740.16</v>
      </c>
      <c r="G26" s="27">
        <v>740.16</v>
      </c>
      <c r="H26" s="161">
        <v>5.8</v>
      </c>
      <c r="I26" s="174">
        <v>8</v>
      </c>
      <c r="J26" s="143">
        <f t="shared" si="1"/>
        <v>13.8</v>
      </c>
      <c r="K26" s="143">
        <f t="shared" si="2"/>
        <v>4292.92</v>
      </c>
      <c r="L26" s="143">
        <f t="shared" si="3"/>
        <v>5921.28</v>
      </c>
      <c r="M26" s="143">
        <f t="shared" si="4"/>
        <v>10214.200000000001</v>
      </c>
      <c r="N26" s="29">
        <f t="shared" si="0"/>
        <v>3.417527302460401E-3</v>
      </c>
    </row>
    <row r="27" spans="1:14" ht="45" x14ac:dyDescent="0.25">
      <c r="A27" s="32" t="s">
        <v>91</v>
      </c>
      <c r="B27" s="33">
        <v>100982</v>
      </c>
      <c r="C27" s="26" t="s">
        <v>92</v>
      </c>
      <c r="D27" s="23" t="s">
        <v>93</v>
      </c>
      <c r="E27" s="26" t="s">
        <v>23</v>
      </c>
      <c r="F27" s="27">
        <v>370.08</v>
      </c>
      <c r="G27" s="27">
        <v>370.08</v>
      </c>
      <c r="H27" s="161">
        <v>1.02</v>
      </c>
      <c r="I27" s="174">
        <v>7.46</v>
      </c>
      <c r="J27" s="143">
        <f t="shared" si="1"/>
        <v>8.48</v>
      </c>
      <c r="K27" s="143">
        <f t="shared" si="2"/>
        <v>377.48</v>
      </c>
      <c r="L27" s="143">
        <f t="shared" si="3"/>
        <v>2760.79</v>
      </c>
      <c r="M27" s="143">
        <f t="shared" si="4"/>
        <v>3138.27</v>
      </c>
      <c r="N27" s="29">
        <f t="shared" si="0"/>
        <v>1.0500208932165418E-3</v>
      </c>
    </row>
    <row r="28" spans="1:14" ht="36" x14ac:dyDescent="0.25">
      <c r="A28" s="32" t="s">
        <v>94</v>
      </c>
      <c r="B28" s="33">
        <v>93590</v>
      </c>
      <c r="C28" s="26" t="s">
        <v>92</v>
      </c>
      <c r="D28" s="30" t="s">
        <v>95</v>
      </c>
      <c r="E28" s="26" t="s">
        <v>96</v>
      </c>
      <c r="F28" s="27">
        <v>1110.24</v>
      </c>
      <c r="G28" s="27">
        <v>1110.24</v>
      </c>
      <c r="H28" s="161">
        <v>7.0000000000000007E-2</v>
      </c>
      <c r="I28" s="174">
        <v>0.85</v>
      </c>
      <c r="J28" s="143">
        <f t="shared" si="1"/>
        <v>0.91999999999999993</v>
      </c>
      <c r="K28" s="143">
        <f t="shared" si="2"/>
        <v>77.709999999999994</v>
      </c>
      <c r="L28" s="143">
        <f t="shared" si="3"/>
        <v>943.7</v>
      </c>
      <c r="M28" s="143">
        <f t="shared" si="4"/>
        <v>1021.42</v>
      </c>
      <c r="N28" s="29">
        <f t="shared" si="0"/>
        <v>3.4175273024604009E-4</v>
      </c>
    </row>
    <row r="29" spans="1:14" x14ac:dyDescent="0.25">
      <c r="A29" s="14">
        <v>2</v>
      </c>
      <c r="B29" s="15"/>
      <c r="C29" s="15"/>
      <c r="D29" s="16" t="s">
        <v>41</v>
      </c>
      <c r="E29" s="17"/>
      <c r="F29" s="17"/>
      <c r="G29" s="17"/>
      <c r="H29" s="159"/>
      <c r="I29" s="172"/>
      <c r="J29" s="139"/>
      <c r="K29" s="144"/>
      <c r="L29" s="144"/>
      <c r="M29" s="140">
        <f>SUM(M30:M31)</f>
        <v>135318</v>
      </c>
      <c r="N29" s="18">
        <f t="shared" si="0"/>
        <v>4.5275494851710021E-2</v>
      </c>
    </row>
    <row r="30" spans="1:14" ht="18" x14ac:dyDescent="0.25">
      <c r="A30" s="23" t="s">
        <v>97</v>
      </c>
      <c r="B30" s="24">
        <v>250101</v>
      </c>
      <c r="C30" s="25" t="s">
        <v>71</v>
      </c>
      <c r="D30" s="23" t="s">
        <v>98</v>
      </c>
      <c r="E30" s="26" t="s">
        <v>99</v>
      </c>
      <c r="F30" s="27">
        <v>800</v>
      </c>
      <c r="G30" s="27">
        <v>800</v>
      </c>
      <c r="H30" s="161">
        <v>84.86</v>
      </c>
      <c r="I30" s="174">
        <v>0</v>
      </c>
      <c r="J30" s="143">
        <f t="shared" si="1"/>
        <v>84.86</v>
      </c>
      <c r="K30" s="143">
        <f t="shared" si="2"/>
        <v>67888</v>
      </c>
      <c r="L30" s="143">
        <f t="shared" si="3"/>
        <v>0</v>
      </c>
      <c r="M30" s="143">
        <f t="shared" si="4"/>
        <v>67888</v>
      </c>
      <c r="N30" s="29">
        <f t="shared" si="0"/>
        <v>2.2714367597015103E-2</v>
      </c>
    </row>
    <row r="31" spans="1:14" ht="18" x14ac:dyDescent="0.25">
      <c r="A31" s="23" t="s">
        <v>100</v>
      </c>
      <c r="B31" s="24">
        <v>250102</v>
      </c>
      <c r="C31" s="25" t="s">
        <v>71</v>
      </c>
      <c r="D31" s="23" t="s">
        <v>101</v>
      </c>
      <c r="E31" s="26" t="s">
        <v>99</v>
      </c>
      <c r="F31" s="27">
        <v>2200</v>
      </c>
      <c r="G31" s="27">
        <v>2200</v>
      </c>
      <c r="H31" s="161">
        <v>30.65</v>
      </c>
      <c r="I31" s="174">
        <v>0</v>
      </c>
      <c r="J31" s="143">
        <f t="shared" si="1"/>
        <v>30.65</v>
      </c>
      <c r="K31" s="143">
        <f t="shared" si="2"/>
        <v>67430</v>
      </c>
      <c r="L31" s="143">
        <f t="shared" si="3"/>
        <v>0</v>
      </c>
      <c r="M31" s="143">
        <f t="shared" si="4"/>
        <v>67430</v>
      </c>
      <c r="N31" s="29">
        <f t="shared" si="0"/>
        <v>2.2561127254694918E-2</v>
      </c>
    </row>
    <row r="32" spans="1:14" x14ac:dyDescent="0.25">
      <c r="A32" s="14">
        <v>3</v>
      </c>
      <c r="B32" s="15"/>
      <c r="C32" s="15"/>
      <c r="D32" s="16" t="s">
        <v>42</v>
      </c>
      <c r="E32" s="17"/>
      <c r="F32" s="17"/>
      <c r="G32" s="17"/>
      <c r="H32" s="159"/>
      <c r="I32" s="172"/>
      <c r="J32" s="139"/>
      <c r="K32" s="144"/>
      <c r="L32" s="144"/>
      <c r="M32" s="140">
        <f>M33+M51+M54+M61</f>
        <v>166993.93999999997</v>
      </c>
      <c r="N32" s="18">
        <f t="shared" si="0"/>
        <v>5.5873817753268384E-2</v>
      </c>
    </row>
    <row r="33" spans="1:14" x14ac:dyDescent="0.25">
      <c r="A33" s="19" t="s">
        <v>102</v>
      </c>
      <c r="B33" s="20"/>
      <c r="C33" s="20"/>
      <c r="D33" s="19" t="s">
        <v>103</v>
      </c>
      <c r="E33" s="21"/>
      <c r="F33" s="21"/>
      <c r="G33" s="21"/>
      <c r="H33" s="160"/>
      <c r="I33" s="173"/>
      <c r="J33" s="141"/>
      <c r="K33" s="142"/>
      <c r="L33" s="142"/>
      <c r="M33" s="142">
        <f>M34+M39</f>
        <v>136482.93</v>
      </c>
      <c r="N33" s="22">
        <f t="shared" si="0"/>
        <v>4.5665264004502722E-2</v>
      </c>
    </row>
    <row r="34" spans="1:14" x14ac:dyDescent="0.25">
      <c r="A34" s="34" t="s">
        <v>104</v>
      </c>
      <c r="B34" s="35"/>
      <c r="C34" s="35"/>
      <c r="D34" s="34" t="s">
        <v>105</v>
      </c>
      <c r="E34" s="36"/>
      <c r="F34" s="36"/>
      <c r="G34" s="36"/>
      <c r="H34" s="162"/>
      <c r="I34" s="175"/>
      <c r="J34" s="145"/>
      <c r="K34" s="146"/>
      <c r="L34" s="146"/>
      <c r="M34" s="147">
        <f>M35+M37</f>
        <v>4188.59</v>
      </c>
      <c r="N34" s="37">
        <f t="shared" si="0"/>
        <v>1.4014431559801659E-3</v>
      </c>
    </row>
    <row r="35" spans="1:14" ht="18" x14ac:dyDescent="0.25">
      <c r="A35" s="38" t="s">
        <v>106</v>
      </c>
      <c r="B35" s="39"/>
      <c r="C35" s="39"/>
      <c r="D35" s="38" t="s">
        <v>107</v>
      </c>
      <c r="E35" s="40"/>
      <c r="F35" s="40"/>
      <c r="G35" s="40"/>
      <c r="H35" s="163"/>
      <c r="I35" s="176"/>
      <c r="J35" s="148"/>
      <c r="K35" s="149"/>
      <c r="L35" s="149"/>
      <c r="M35" s="149">
        <f>M36</f>
        <v>4086.36</v>
      </c>
      <c r="N35" s="41">
        <f t="shared" si="0"/>
        <v>1.3672384393963388E-3</v>
      </c>
    </row>
    <row r="36" spans="1:14" ht="18" x14ac:dyDescent="0.25">
      <c r="A36" s="23" t="s">
        <v>108</v>
      </c>
      <c r="B36" s="24">
        <v>20118</v>
      </c>
      <c r="C36" s="25" t="s">
        <v>71</v>
      </c>
      <c r="D36" s="23" t="s">
        <v>109</v>
      </c>
      <c r="E36" s="26" t="s">
        <v>23</v>
      </c>
      <c r="F36" s="27">
        <v>112.51</v>
      </c>
      <c r="G36" s="27">
        <v>112.51</v>
      </c>
      <c r="H36" s="161">
        <v>36.32</v>
      </c>
      <c r="I36" s="174">
        <v>0</v>
      </c>
      <c r="J36" s="143">
        <f t="shared" ref="J36" si="5">H36+I36</f>
        <v>36.32</v>
      </c>
      <c r="K36" s="143">
        <f t="shared" si="2"/>
        <v>4086.36</v>
      </c>
      <c r="L36" s="143">
        <f t="shared" si="3"/>
        <v>0</v>
      </c>
      <c r="M36" s="143">
        <f t="shared" si="4"/>
        <v>4086.36</v>
      </c>
      <c r="N36" s="29">
        <f t="shared" si="0"/>
        <v>1.3672384393963388E-3</v>
      </c>
    </row>
    <row r="37" spans="1:14" ht="18" x14ac:dyDescent="0.25">
      <c r="A37" s="38" t="s">
        <v>110</v>
      </c>
      <c r="B37" s="39"/>
      <c r="C37" s="39"/>
      <c r="D37" s="38" t="s">
        <v>111</v>
      </c>
      <c r="E37" s="40"/>
      <c r="F37" s="40"/>
      <c r="G37" s="40"/>
      <c r="H37" s="163"/>
      <c r="I37" s="176"/>
      <c r="J37" s="148"/>
      <c r="K37" s="149"/>
      <c r="L37" s="149"/>
      <c r="M37" s="149">
        <f>SUM(M38)</f>
        <v>102.23</v>
      </c>
      <c r="N37" s="41">
        <f t="shared" si="0"/>
        <v>3.42047165838271E-5</v>
      </c>
    </row>
    <row r="38" spans="1:14" ht="18" x14ac:dyDescent="0.25">
      <c r="A38" s="23" t="s">
        <v>112</v>
      </c>
      <c r="B38" s="24">
        <v>97644</v>
      </c>
      <c r="C38" s="31" t="s">
        <v>92</v>
      </c>
      <c r="D38" s="23" t="s">
        <v>113</v>
      </c>
      <c r="E38" s="26" t="s">
        <v>27</v>
      </c>
      <c r="F38" s="27">
        <v>12.7</v>
      </c>
      <c r="G38" s="27">
        <v>12.7</v>
      </c>
      <c r="H38" s="161">
        <v>5.91</v>
      </c>
      <c r="I38" s="174">
        <v>2.14</v>
      </c>
      <c r="J38" s="143">
        <f t="shared" ref="J38" si="6">H38+I38</f>
        <v>8.0500000000000007</v>
      </c>
      <c r="K38" s="143">
        <f t="shared" si="2"/>
        <v>75.05</v>
      </c>
      <c r="L38" s="143">
        <f t="shared" si="3"/>
        <v>27.17</v>
      </c>
      <c r="M38" s="143">
        <f t="shared" si="4"/>
        <v>102.23</v>
      </c>
      <c r="N38" s="29">
        <f t="shared" si="0"/>
        <v>3.42047165838271E-5</v>
      </c>
    </row>
    <row r="39" spans="1:14" x14ac:dyDescent="0.25">
      <c r="A39" s="34" t="s">
        <v>114</v>
      </c>
      <c r="B39" s="35"/>
      <c r="C39" s="35"/>
      <c r="D39" s="34" t="s">
        <v>115</v>
      </c>
      <c r="E39" s="36"/>
      <c r="F39" s="36"/>
      <c r="G39" s="36"/>
      <c r="H39" s="162"/>
      <c r="I39" s="175"/>
      <c r="J39" s="145"/>
      <c r="K39" s="146"/>
      <c r="L39" s="146"/>
      <c r="M39" s="147">
        <f>M40+M45+M48</f>
        <v>132294.34</v>
      </c>
      <c r="N39" s="37">
        <f t="shared" si="0"/>
        <v>4.4263820848522553E-2</v>
      </c>
    </row>
    <row r="40" spans="1:14" ht="18" x14ac:dyDescent="0.25">
      <c r="A40" s="38" t="s">
        <v>116</v>
      </c>
      <c r="B40" s="39"/>
      <c r="C40" s="39"/>
      <c r="D40" s="38" t="s">
        <v>117</v>
      </c>
      <c r="E40" s="40"/>
      <c r="F40" s="40"/>
      <c r="G40" s="40"/>
      <c r="H40" s="163"/>
      <c r="I40" s="176"/>
      <c r="J40" s="148"/>
      <c r="K40" s="149"/>
      <c r="L40" s="149"/>
      <c r="M40" s="149">
        <f>SUM(M41:M44)</f>
        <v>105617.09</v>
      </c>
      <c r="N40" s="41">
        <f t="shared" si="0"/>
        <v>3.5337989140746935E-2</v>
      </c>
    </row>
    <row r="41" spans="1:14" ht="18" x14ac:dyDescent="0.25">
      <c r="A41" s="23" t="s">
        <v>118</v>
      </c>
      <c r="B41" s="24">
        <v>100102</v>
      </c>
      <c r="C41" s="25" t="s">
        <v>71</v>
      </c>
      <c r="D41" s="23" t="s">
        <v>119</v>
      </c>
      <c r="E41" s="26" t="s">
        <v>27</v>
      </c>
      <c r="F41" s="27">
        <v>756.68</v>
      </c>
      <c r="G41" s="27">
        <v>756.68</v>
      </c>
      <c r="H41" s="161">
        <v>34</v>
      </c>
      <c r="I41" s="174">
        <v>45</v>
      </c>
      <c r="J41" s="143">
        <f t="shared" ref="J41:J44" si="7">H41+I41</f>
        <v>79</v>
      </c>
      <c r="K41" s="143">
        <f t="shared" si="2"/>
        <v>25727.119999999999</v>
      </c>
      <c r="L41" s="143">
        <f t="shared" si="3"/>
        <v>34050.6</v>
      </c>
      <c r="M41" s="143">
        <f t="shared" si="4"/>
        <v>59777.72</v>
      </c>
      <c r="N41" s="29">
        <f t="shared" si="0"/>
        <v>2.0000782261834812E-2</v>
      </c>
    </row>
    <row r="42" spans="1:14" ht="18" x14ac:dyDescent="0.25">
      <c r="A42" s="23" t="s">
        <v>120</v>
      </c>
      <c r="B42" s="24">
        <v>200101</v>
      </c>
      <c r="C42" s="25" t="s">
        <v>71</v>
      </c>
      <c r="D42" s="23" t="s">
        <v>121</v>
      </c>
      <c r="E42" s="26" t="s">
        <v>27</v>
      </c>
      <c r="F42" s="27">
        <v>1513.35</v>
      </c>
      <c r="G42" s="27">
        <v>1513.35</v>
      </c>
      <c r="H42" s="161">
        <v>3.22</v>
      </c>
      <c r="I42" s="174">
        <v>2.4700000000000002</v>
      </c>
      <c r="J42" s="143">
        <f t="shared" si="7"/>
        <v>5.69</v>
      </c>
      <c r="K42" s="143">
        <f t="shared" si="2"/>
        <v>4872.9799999999996</v>
      </c>
      <c r="L42" s="143">
        <f t="shared" si="3"/>
        <v>3737.97</v>
      </c>
      <c r="M42" s="143">
        <f t="shared" si="4"/>
        <v>8610.9599999999991</v>
      </c>
      <c r="N42" s="29">
        <f t="shared" si="0"/>
        <v>2.8811058037236797E-3</v>
      </c>
    </row>
    <row r="43" spans="1:14" ht="18" x14ac:dyDescent="0.25">
      <c r="A43" s="23" t="s">
        <v>122</v>
      </c>
      <c r="B43" s="24">
        <v>200403</v>
      </c>
      <c r="C43" s="25" t="s">
        <v>71</v>
      </c>
      <c r="D43" s="23" t="s">
        <v>123</v>
      </c>
      <c r="E43" s="26" t="s">
        <v>27</v>
      </c>
      <c r="F43" s="27">
        <v>1513.35</v>
      </c>
      <c r="G43" s="27">
        <v>1513.35</v>
      </c>
      <c r="H43" s="161">
        <v>14.13</v>
      </c>
      <c r="I43" s="174">
        <v>2.87</v>
      </c>
      <c r="J43" s="143">
        <f t="shared" si="7"/>
        <v>17</v>
      </c>
      <c r="K43" s="143">
        <f t="shared" si="2"/>
        <v>21383.63</v>
      </c>
      <c r="L43" s="143">
        <f t="shared" si="3"/>
        <v>4343.3100000000004</v>
      </c>
      <c r="M43" s="143">
        <f t="shared" si="4"/>
        <v>25726.95</v>
      </c>
      <c r="N43" s="29">
        <f t="shared" si="0"/>
        <v>8.6078747267562417E-3</v>
      </c>
    </row>
    <row r="44" spans="1:14" ht="18" x14ac:dyDescent="0.25">
      <c r="A44" s="23" t="s">
        <v>124</v>
      </c>
      <c r="B44" s="24">
        <v>160602</v>
      </c>
      <c r="C44" s="25" t="s">
        <v>71</v>
      </c>
      <c r="D44" s="23" t="s">
        <v>125</v>
      </c>
      <c r="E44" s="26" t="s">
        <v>82</v>
      </c>
      <c r="F44" s="27">
        <v>302.67</v>
      </c>
      <c r="G44" s="27">
        <v>302.67</v>
      </c>
      <c r="H44" s="161">
        <v>14</v>
      </c>
      <c r="I44" s="174">
        <v>24</v>
      </c>
      <c r="J44" s="143">
        <f t="shared" si="7"/>
        <v>38</v>
      </c>
      <c r="K44" s="143">
        <f t="shared" si="2"/>
        <v>4237.38</v>
      </c>
      <c r="L44" s="143">
        <f t="shared" si="3"/>
        <v>7264.08</v>
      </c>
      <c r="M44" s="143">
        <f t="shared" si="4"/>
        <v>11501.46</v>
      </c>
      <c r="N44" s="29">
        <f t="shared" si="0"/>
        <v>3.8482263484322021E-3</v>
      </c>
    </row>
    <row r="45" spans="1:14" ht="18" x14ac:dyDescent="0.25">
      <c r="A45" s="38" t="s">
        <v>126</v>
      </c>
      <c r="B45" s="39"/>
      <c r="C45" s="39"/>
      <c r="D45" s="38" t="s">
        <v>127</v>
      </c>
      <c r="E45" s="40"/>
      <c r="F45" s="40"/>
      <c r="G45" s="40"/>
      <c r="H45" s="163"/>
      <c r="I45" s="176"/>
      <c r="J45" s="148"/>
      <c r="K45" s="149"/>
      <c r="L45" s="149"/>
      <c r="M45" s="149">
        <f>SUM(M46:M47)</f>
        <v>21232.25</v>
      </c>
      <c r="N45" s="41">
        <f t="shared" si="0"/>
        <v>7.1040114808467473E-3</v>
      </c>
    </row>
    <row r="46" spans="1:14" ht="18" x14ac:dyDescent="0.25">
      <c r="A46" s="23" t="s">
        <v>128</v>
      </c>
      <c r="B46" s="24">
        <v>261610</v>
      </c>
      <c r="C46" s="25" t="s">
        <v>71</v>
      </c>
      <c r="D46" s="23" t="s">
        <v>129</v>
      </c>
      <c r="E46" s="26" t="s">
        <v>27</v>
      </c>
      <c r="F46" s="27">
        <v>60.53</v>
      </c>
      <c r="G46" s="27">
        <v>60.53</v>
      </c>
      <c r="H46" s="161">
        <v>2.2400000000000002</v>
      </c>
      <c r="I46" s="174">
        <v>7.26</v>
      </c>
      <c r="J46" s="143">
        <f t="shared" ref="J46:J47" si="8">H46+I46</f>
        <v>9.5</v>
      </c>
      <c r="K46" s="143">
        <f t="shared" si="2"/>
        <v>135.58000000000001</v>
      </c>
      <c r="L46" s="143">
        <f t="shared" si="3"/>
        <v>439.44</v>
      </c>
      <c r="M46" s="143">
        <f t="shared" si="4"/>
        <v>575.03</v>
      </c>
      <c r="N46" s="29">
        <f t="shared" si="0"/>
        <v>1.9239693022789881E-4</v>
      </c>
    </row>
    <row r="47" spans="1:14" ht="18" x14ac:dyDescent="0.25">
      <c r="A47" s="23" t="s">
        <v>130</v>
      </c>
      <c r="B47" s="24">
        <v>261000</v>
      </c>
      <c r="C47" s="25" t="s">
        <v>71</v>
      </c>
      <c r="D47" s="23" t="s">
        <v>131</v>
      </c>
      <c r="E47" s="26" t="s">
        <v>27</v>
      </c>
      <c r="F47" s="27">
        <v>1513.35</v>
      </c>
      <c r="G47" s="27">
        <v>1513.35</v>
      </c>
      <c r="H47" s="161">
        <v>7.53</v>
      </c>
      <c r="I47" s="174">
        <v>6.12</v>
      </c>
      <c r="J47" s="143">
        <f t="shared" si="8"/>
        <v>13.65</v>
      </c>
      <c r="K47" s="143">
        <f t="shared" si="2"/>
        <v>11395.52</v>
      </c>
      <c r="L47" s="143">
        <f t="shared" si="3"/>
        <v>9261.7000000000007</v>
      </c>
      <c r="M47" s="143">
        <f t="shared" si="4"/>
        <v>20657.22</v>
      </c>
      <c r="N47" s="29">
        <f t="shared" si="0"/>
        <v>6.9116145506188482E-3</v>
      </c>
    </row>
    <row r="48" spans="1:14" ht="18" x14ac:dyDescent="0.25">
      <c r="A48" s="38" t="s">
        <v>132</v>
      </c>
      <c r="B48" s="39"/>
      <c r="C48" s="39"/>
      <c r="D48" s="38" t="s">
        <v>133</v>
      </c>
      <c r="E48" s="40"/>
      <c r="F48" s="40"/>
      <c r="G48" s="40"/>
      <c r="H48" s="163"/>
      <c r="I48" s="176"/>
      <c r="J48" s="148"/>
      <c r="K48" s="149"/>
      <c r="L48" s="149"/>
      <c r="M48" s="149">
        <f>SUM(M49:M50)</f>
        <v>5445</v>
      </c>
      <c r="N48" s="41">
        <f t="shared" si="0"/>
        <v>1.8218202269288718E-3</v>
      </c>
    </row>
    <row r="49" spans="1:14" ht="18" x14ac:dyDescent="0.25">
      <c r="A49" s="23" t="s">
        <v>134</v>
      </c>
      <c r="B49" s="24">
        <v>180304</v>
      </c>
      <c r="C49" s="25" t="s">
        <v>71</v>
      </c>
      <c r="D49" s="23" t="s">
        <v>135</v>
      </c>
      <c r="E49" s="26" t="s">
        <v>27</v>
      </c>
      <c r="F49" s="27">
        <v>13.2</v>
      </c>
      <c r="G49" s="27">
        <v>13.2</v>
      </c>
      <c r="H49" s="161">
        <v>38</v>
      </c>
      <c r="I49" s="174">
        <v>365</v>
      </c>
      <c r="J49" s="143">
        <f t="shared" ref="J49:J50" si="9">H49+I49</f>
        <v>403</v>
      </c>
      <c r="K49" s="143">
        <f t="shared" si="2"/>
        <v>501.6</v>
      </c>
      <c r="L49" s="143">
        <f t="shared" si="3"/>
        <v>4818</v>
      </c>
      <c r="M49" s="143">
        <f t="shared" si="4"/>
        <v>5319.6</v>
      </c>
      <c r="N49" s="29">
        <f t="shared" si="0"/>
        <v>1.7798631550359646E-3</v>
      </c>
    </row>
    <row r="50" spans="1:14" ht="18" x14ac:dyDescent="0.25">
      <c r="A50" s="23" t="s">
        <v>136</v>
      </c>
      <c r="B50" s="24">
        <v>261610</v>
      </c>
      <c r="C50" s="25" t="s">
        <v>71</v>
      </c>
      <c r="D50" s="23" t="s">
        <v>129</v>
      </c>
      <c r="E50" s="26" t="s">
        <v>27</v>
      </c>
      <c r="F50" s="27">
        <v>13.2</v>
      </c>
      <c r="G50" s="27">
        <v>13.2</v>
      </c>
      <c r="H50" s="161">
        <v>2.2400000000000002</v>
      </c>
      <c r="I50" s="174">
        <v>7.26</v>
      </c>
      <c r="J50" s="143">
        <f t="shared" si="9"/>
        <v>9.5</v>
      </c>
      <c r="K50" s="143">
        <f t="shared" si="2"/>
        <v>29.56</v>
      </c>
      <c r="L50" s="143">
        <f t="shared" si="3"/>
        <v>95.83</v>
      </c>
      <c r="M50" s="143">
        <f t="shared" si="4"/>
        <v>125.4</v>
      </c>
      <c r="N50" s="29">
        <f t="shared" si="0"/>
        <v>4.195707189290735E-5</v>
      </c>
    </row>
    <row r="51" spans="1:14" x14ac:dyDescent="0.25">
      <c r="A51" s="19" t="s">
        <v>137</v>
      </c>
      <c r="B51" s="20"/>
      <c r="C51" s="20"/>
      <c r="D51" s="19" t="s">
        <v>138</v>
      </c>
      <c r="E51" s="21"/>
      <c r="F51" s="21"/>
      <c r="G51" s="21"/>
      <c r="H51" s="160"/>
      <c r="I51" s="173"/>
      <c r="J51" s="141"/>
      <c r="K51" s="142"/>
      <c r="L51" s="142"/>
      <c r="M51" s="142">
        <f>M52</f>
        <v>9004.49</v>
      </c>
      <c r="N51" s="22">
        <f t="shared" si="0"/>
        <v>3.0127753930539497E-3</v>
      </c>
    </row>
    <row r="52" spans="1:14" x14ac:dyDescent="0.25">
      <c r="A52" s="34" t="s">
        <v>139</v>
      </c>
      <c r="B52" s="35"/>
      <c r="C52" s="35"/>
      <c r="D52" s="34" t="s">
        <v>105</v>
      </c>
      <c r="E52" s="36"/>
      <c r="F52" s="36"/>
      <c r="G52" s="36"/>
      <c r="H52" s="162"/>
      <c r="I52" s="175"/>
      <c r="J52" s="145"/>
      <c r="K52" s="146"/>
      <c r="L52" s="146"/>
      <c r="M52" s="146">
        <f>M53</f>
        <v>9004.49</v>
      </c>
      <c r="N52" s="42">
        <f t="shared" si="0"/>
        <v>3.0127753930539497E-3</v>
      </c>
    </row>
    <row r="53" spans="1:14" ht="18" x14ac:dyDescent="0.25">
      <c r="A53" s="23" t="s">
        <v>140</v>
      </c>
      <c r="B53" s="24">
        <v>20121</v>
      </c>
      <c r="C53" s="25" t="s">
        <v>71</v>
      </c>
      <c r="D53" s="23" t="s">
        <v>141</v>
      </c>
      <c r="E53" s="26" t="s">
        <v>23</v>
      </c>
      <c r="F53" s="27">
        <v>82.61</v>
      </c>
      <c r="G53" s="27">
        <v>82.61</v>
      </c>
      <c r="H53" s="161">
        <v>109</v>
      </c>
      <c r="I53" s="174">
        <v>0</v>
      </c>
      <c r="J53" s="143">
        <f>H53+I53</f>
        <v>109</v>
      </c>
      <c r="K53" s="143">
        <f t="shared" si="2"/>
        <v>9004.49</v>
      </c>
      <c r="L53" s="143">
        <f t="shared" si="3"/>
        <v>0</v>
      </c>
      <c r="M53" s="143">
        <f t="shared" si="4"/>
        <v>9004.49</v>
      </c>
      <c r="N53" s="29">
        <f t="shared" si="0"/>
        <v>3.0127753930539497E-3</v>
      </c>
    </row>
    <row r="54" spans="1:14" x14ac:dyDescent="0.25">
      <c r="A54" s="19" t="s">
        <v>142</v>
      </c>
      <c r="B54" s="20"/>
      <c r="C54" s="20"/>
      <c r="D54" s="19" t="s">
        <v>50</v>
      </c>
      <c r="E54" s="21"/>
      <c r="F54" s="21"/>
      <c r="G54" s="21"/>
      <c r="H54" s="160"/>
      <c r="I54" s="173"/>
      <c r="J54" s="141"/>
      <c r="K54" s="142"/>
      <c r="L54" s="142"/>
      <c r="M54" s="142">
        <f>M55</f>
        <v>266.08000000000004</v>
      </c>
      <c r="N54" s="22">
        <f t="shared" si="0"/>
        <v>8.9026616341824472E-5</v>
      </c>
    </row>
    <row r="55" spans="1:14" x14ac:dyDescent="0.25">
      <c r="A55" s="34" t="s">
        <v>143</v>
      </c>
      <c r="B55" s="43"/>
      <c r="C55" s="43"/>
      <c r="D55" s="34" t="s">
        <v>105</v>
      </c>
      <c r="E55" s="36"/>
      <c r="F55" s="36"/>
      <c r="G55" s="36"/>
      <c r="H55" s="162"/>
      <c r="I55" s="175"/>
      <c r="J55" s="145"/>
      <c r="K55" s="147"/>
      <c r="L55" s="147"/>
      <c r="M55" s="147">
        <f>M56+M59</f>
        <v>266.08000000000004</v>
      </c>
      <c r="N55" s="37">
        <f t="shared" si="0"/>
        <v>8.9026616341824472E-5</v>
      </c>
    </row>
    <row r="56" spans="1:14" ht="18" x14ac:dyDescent="0.25">
      <c r="A56" s="38" t="s">
        <v>144</v>
      </c>
      <c r="B56" s="44"/>
      <c r="C56" s="44"/>
      <c r="D56" s="38" t="s">
        <v>145</v>
      </c>
      <c r="E56" s="45"/>
      <c r="F56" s="45"/>
      <c r="G56" s="45"/>
      <c r="H56" s="164"/>
      <c r="I56" s="177"/>
      <c r="J56" s="150"/>
      <c r="K56" s="149"/>
      <c r="L56" s="149"/>
      <c r="M56" s="149">
        <f>SUM(M57:M58)</f>
        <v>158.23000000000002</v>
      </c>
      <c r="N56" s="41">
        <f t="shared" si="0"/>
        <v>5.2941526998522573E-5</v>
      </c>
    </row>
    <row r="57" spans="1:14" ht="18" x14ac:dyDescent="0.25">
      <c r="A57" s="23" t="s">
        <v>146</v>
      </c>
      <c r="B57" s="24">
        <v>260104</v>
      </c>
      <c r="C57" s="25" t="s">
        <v>71</v>
      </c>
      <c r="D57" s="23" t="s">
        <v>147</v>
      </c>
      <c r="E57" s="26" t="s">
        <v>27</v>
      </c>
      <c r="F57" s="27">
        <v>17.399999999999999</v>
      </c>
      <c r="G57" s="27">
        <v>17.399999999999999</v>
      </c>
      <c r="H57" s="161">
        <v>4.97</v>
      </c>
      <c r="I57" s="174">
        <v>0</v>
      </c>
      <c r="J57" s="143">
        <f>H57+I57</f>
        <v>4.97</v>
      </c>
      <c r="K57" s="143">
        <f t="shared" si="2"/>
        <v>86.47</v>
      </c>
      <c r="L57" s="143">
        <f t="shared" si="3"/>
        <v>0</v>
      </c>
      <c r="M57" s="143">
        <f t="shared" si="4"/>
        <v>86.47</v>
      </c>
      <c r="N57" s="29">
        <f t="shared" si="0"/>
        <v>2.8931642795691374E-5</v>
      </c>
    </row>
    <row r="58" spans="1:14" ht="18" x14ac:dyDescent="0.25">
      <c r="A58" s="23" t="s">
        <v>148</v>
      </c>
      <c r="B58" s="24">
        <v>260105</v>
      </c>
      <c r="C58" s="25" t="s">
        <v>71</v>
      </c>
      <c r="D58" s="23" t="s">
        <v>149</v>
      </c>
      <c r="E58" s="26" t="s">
        <v>27</v>
      </c>
      <c r="F58" s="27">
        <v>8.9600000000000009</v>
      </c>
      <c r="G58" s="27">
        <v>8.9600000000000009</v>
      </c>
      <c r="H58" s="161">
        <v>6.22</v>
      </c>
      <c r="I58" s="174">
        <v>1.79</v>
      </c>
      <c r="J58" s="143">
        <f>H58+I58</f>
        <v>8.01</v>
      </c>
      <c r="K58" s="143">
        <f t="shared" si="2"/>
        <v>55.73</v>
      </c>
      <c r="L58" s="143">
        <f t="shared" si="3"/>
        <v>16.03</v>
      </c>
      <c r="M58" s="143">
        <f t="shared" si="4"/>
        <v>71.760000000000005</v>
      </c>
      <c r="N58" s="29">
        <f t="shared" si="0"/>
        <v>2.4009884202831192E-5</v>
      </c>
    </row>
    <row r="59" spans="1:14" ht="18" x14ac:dyDescent="0.25">
      <c r="A59" s="38" t="s">
        <v>150</v>
      </c>
      <c r="B59" s="44"/>
      <c r="C59" s="44"/>
      <c r="D59" s="38" t="s">
        <v>151</v>
      </c>
      <c r="E59" s="45"/>
      <c r="F59" s="45"/>
      <c r="G59" s="45"/>
      <c r="H59" s="164"/>
      <c r="I59" s="177"/>
      <c r="J59" s="150"/>
      <c r="K59" s="149"/>
      <c r="L59" s="149"/>
      <c r="M59" s="149">
        <f>M60</f>
        <v>107.85</v>
      </c>
      <c r="N59" s="41">
        <f t="shared" si="0"/>
        <v>3.6085089343301892E-5</v>
      </c>
    </row>
    <row r="60" spans="1:14" ht="18" x14ac:dyDescent="0.25">
      <c r="A60" s="23" t="s">
        <v>152</v>
      </c>
      <c r="B60" s="24">
        <v>4915654</v>
      </c>
      <c r="C60" s="31" t="s">
        <v>89</v>
      </c>
      <c r="D60" s="23" t="s">
        <v>153</v>
      </c>
      <c r="E60" s="26" t="s">
        <v>27</v>
      </c>
      <c r="F60" s="27">
        <v>11.61</v>
      </c>
      <c r="G60" s="27">
        <v>11.61</v>
      </c>
      <c r="H60" s="161">
        <v>1.98</v>
      </c>
      <c r="I60" s="174">
        <v>7.31</v>
      </c>
      <c r="J60" s="143">
        <f>H60+I60</f>
        <v>9.2899999999999991</v>
      </c>
      <c r="K60" s="143">
        <f t="shared" si="2"/>
        <v>22.98</v>
      </c>
      <c r="L60" s="143">
        <f t="shared" si="3"/>
        <v>84.86</v>
      </c>
      <c r="M60" s="143">
        <f t="shared" si="4"/>
        <v>107.85</v>
      </c>
      <c r="N60" s="29">
        <f t="shared" si="0"/>
        <v>3.6085089343301892E-5</v>
      </c>
    </row>
    <row r="61" spans="1:14" x14ac:dyDescent="0.25">
      <c r="A61" s="19" t="s">
        <v>154</v>
      </c>
      <c r="B61" s="20"/>
      <c r="C61" s="20"/>
      <c r="D61" s="19" t="s">
        <v>155</v>
      </c>
      <c r="E61" s="21"/>
      <c r="F61" s="21"/>
      <c r="G61" s="21"/>
      <c r="H61" s="160"/>
      <c r="I61" s="173"/>
      <c r="J61" s="141"/>
      <c r="K61" s="142"/>
      <c r="L61" s="142"/>
      <c r="M61" s="142">
        <f>M62+M69</f>
        <v>21240.440000000002</v>
      </c>
      <c r="N61" s="22">
        <f t="shared" si="0"/>
        <v>7.1067517393698966E-3</v>
      </c>
    </row>
    <row r="62" spans="1:14" x14ac:dyDescent="0.25">
      <c r="A62" s="34" t="s">
        <v>156</v>
      </c>
      <c r="B62" s="43"/>
      <c r="C62" s="43"/>
      <c r="D62" s="34" t="s">
        <v>105</v>
      </c>
      <c r="E62" s="36"/>
      <c r="F62" s="36"/>
      <c r="G62" s="36"/>
      <c r="H62" s="162"/>
      <c r="I62" s="175"/>
      <c r="J62" s="145"/>
      <c r="K62" s="146"/>
      <c r="L62" s="146"/>
      <c r="M62" s="146">
        <f>M63+M65+M67</f>
        <v>3658.79</v>
      </c>
      <c r="N62" s="42">
        <f t="shared" si="0"/>
        <v>1.2241795460211362E-3</v>
      </c>
    </row>
    <row r="63" spans="1:14" ht="18" x14ac:dyDescent="0.25">
      <c r="A63" s="38" t="s">
        <v>157</v>
      </c>
      <c r="B63" s="46"/>
      <c r="C63" s="46"/>
      <c r="D63" s="38" t="s">
        <v>151</v>
      </c>
      <c r="E63" s="40"/>
      <c r="F63" s="40"/>
      <c r="G63" s="40"/>
      <c r="H63" s="163"/>
      <c r="I63" s="176"/>
      <c r="J63" s="148"/>
      <c r="K63" s="149"/>
      <c r="L63" s="149"/>
      <c r="M63" s="149">
        <f>M64</f>
        <v>1744.1</v>
      </c>
      <c r="N63" s="41">
        <f t="shared" si="0"/>
        <v>5.8355126864768501E-4</v>
      </c>
    </row>
    <row r="64" spans="1:14" x14ac:dyDescent="0.25">
      <c r="A64" s="23" t="s">
        <v>158</v>
      </c>
      <c r="B64" s="24">
        <v>4915654</v>
      </c>
      <c r="C64" s="31" t="s">
        <v>89</v>
      </c>
      <c r="D64" s="23" t="s">
        <v>153</v>
      </c>
      <c r="E64" s="26" t="s">
        <v>27</v>
      </c>
      <c r="F64" s="27">
        <v>187.74</v>
      </c>
      <c r="G64" s="27">
        <v>187.74</v>
      </c>
      <c r="H64" s="161">
        <v>1.98</v>
      </c>
      <c r="I64" s="174">
        <v>7.31</v>
      </c>
      <c r="J64" s="143">
        <f>H64+I64</f>
        <v>9.2899999999999991</v>
      </c>
      <c r="K64" s="143">
        <f t="shared" si="2"/>
        <v>371.72</v>
      </c>
      <c r="L64" s="143">
        <f t="shared" si="3"/>
        <v>1372.37</v>
      </c>
      <c r="M64" s="143">
        <f t="shared" si="4"/>
        <v>1744.1</v>
      </c>
      <c r="N64" s="29">
        <f t="shared" si="0"/>
        <v>5.8355126864768501E-4</v>
      </c>
    </row>
    <row r="65" spans="1:14" ht="18" x14ac:dyDescent="0.25">
      <c r="A65" s="38" t="s">
        <v>159</v>
      </c>
      <c r="B65" s="46"/>
      <c r="C65" s="46"/>
      <c r="D65" s="38" t="s">
        <v>111</v>
      </c>
      <c r="E65" s="40"/>
      <c r="F65" s="40"/>
      <c r="G65" s="40"/>
      <c r="H65" s="163"/>
      <c r="I65" s="176"/>
      <c r="J65" s="148"/>
      <c r="K65" s="149"/>
      <c r="L65" s="149"/>
      <c r="M65" s="149">
        <f>M66</f>
        <v>480.6</v>
      </c>
      <c r="N65" s="41">
        <f t="shared" si="0"/>
        <v>1.6080198366611861E-4</v>
      </c>
    </row>
    <row r="66" spans="1:14" ht="18" x14ac:dyDescent="0.25">
      <c r="A66" s="23" t="s">
        <v>160</v>
      </c>
      <c r="B66" s="24">
        <v>260105</v>
      </c>
      <c r="C66" s="25" t="s">
        <v>71</v>
      </c>
      <c r="D66" s="23" t="s">
        <v>149</v>
      </c>
      <c r="E66" s="26" t="s">
        <v>27</v>
      </c>
      <c r="F66" s="27">
        <v>60</v>
      </c>
      <c r="G66" s="27">
        <v>60</v>
      </c>
      <c r="H66" s="161">
        <v>6.22</v>
      </c>
      <c r="I66" s="174">
        <v>1.79</v>
      </c>
      <c r="J66" s="143">
        <f>H66+I66</f>
        <v>8.01</v>
      </c>
      <c r="K66" s="143">
        <f t="shared" si="2"/>
        <v>373.2</v>
      </c>
      <c r="L66" s="143">
        <f t="shared" si="3"/>
        <v>107.4</v>
      </c>
      <c r="M66" s="143">
        <f t="shared" si="4"/>
        <v>480.6</v>
      </c>
      <c r="N66" s="29">
        <f t="shared" si="0"/>
        <v>1.6080198366611861E-4</v>
      </c>
    </row>
    <row r="67" spans="1:14" ht="18" x14ac:dyDescent="0.25">
      <c r="A67" s="38" t="s">
        <v>161</v>
      </c>
      <c r="B67" s="46"/>
      <c r="C67" s="46"/>
      <c r="D67" s="38" t="s">
        <v>145</v>
      </c>
      <c r="E67" s="40"/>
      <c r="F67" s="40"/>
      <c r="G67" s="40"/>
      <c r="H67" s="163"/>
      <c r="I67" s="176"/>
      <c r="J67" s="148"/>
      <c r="K67" s="149"/>
      <c r="L67" s="149"/>
      <c r="M67" s="149">
        <f>M68</f>
        <v>1434.09</v>
      </c>
      <c r="N67" s="41">
        <f t="shared" si="0"/>
        <v>4.7982629370733253E-4</v>
      </c>
    </row>
    <row r="68" spans="1:14" ht="18" x14ac:dyDescent="0.25">
      <c r="A68" s="23" t="s">
        <v>162</v>
      </c>
      <c r="B68" s="24">
        <v>260104</v>
      </c>
      <c r="C68" s="25" t="s">
        <v>71</v>
      </c>
      <c r="D68" s="23" t="s">
        <v>147</v>
      </c>
      <c r="E68" s="26" t="s">
        <v>27</v>
      </c>
      <c r="F68" s="27">
        <v>288.55</v>
      </c>
      <c r="G68" s="27">
        <v>288.55</v>
      </c>
      <c r="H68" s="161">
        <v>4.97</v>
      </c>
      <c r="I68" s="174">
        <v>0</v>
      </c>
      <c r="J68" s="143">
        <f>H68+I68</f>
        <v>4.97</v>
      </c>
      <c r="K68" s="143">
        <f t="shared" si="2"/>
        <v>1434.09</v>
      </c>
      <c r="L68" s="143">
        <f>TRUNC(I68*G68,2)</f>
        <v>0</v>
      </c>
      <c r="M68" s="143">
        <f t="shared" si="4"/>
        <v>1434.09</v>
      </c>
      <c r="N68" s="29">
        <f t="shared" si="0"/>
        <v>4.7982629370733253E-4</v>
      </c>
    </row>
    <row r="69" spans="1:14" x14ac:dyDescent="0.25">
      <c r="A69" s="34" t="s">
        <v>163</v>
      </c>
      <c r="B69" s="43"/>
      <c r="C69" s="43"/>
      <c r="D69" s="34" t="s">
        <v>115</v>
      </c>
      <c r="E69" s="36"/>
      <c r="F69" s="36"/>
      <c r="G69" s="36"/>
      <c r="H69" s="162"/>
      <c r="I69" s="175"/>
      <c r="J69" s="145"/>
      <c r="K69" s="147"/>
      <c r="L69" s="147"/>
      <c r="M69" s="147">
        <f>M70+M72+M74</f>
        <v>17581.650000000001</v>
      </c>
      <c r="N69" s="37">
        <f t="shared" si="0"/>
        <v>5.8825721933487606E-3</v>
      </c>
    </row>
    <row r="70" spans="1:14" ht="18" x14ac:dyDescent="0.25">
      <c r="A70" s="38" t="s">
        <v>164</v>
      </c>
      <c r="B70" s="44"/>
      <c r="C70" s="44"/>
      <c r="D70" s="38" t="s">
        <v>165</v>
      </c>
      <c r="E70" s="45"/>
      <c r="F70" s="45"/>
      <c r="G70" s="45"/>
      <c r="H70" s="164"/>
      <c r="I70" s="177"/>
      <c r="J70" s="150"/>
      <c r="K70" s="149"/>
      <c r="L70" s="149"/>
      <c r="M70" s="149">
        <f>M71</f>
        <v>4839.93</v>
      </c>
      <c r="N70" s="41">
        <f t="shared" si="0"/>
        <v>1.6193723362570899E-3</v>
      </c>
    </row>
    <row r="71" spans="1:14" ht="18" x14ac:dyDescent="0.25">
      <c r="A71" s="23" t="s">
        <v>166</v>
      </c>
      <c r="B71" s="24">
        <v>221104</v>
      </c>
      <c r="C71" s="25" t="s">
        <v>71</v>
      </c>
      <c r="D71" s="23" t="s">
        <v>167</v>
      </c>
      <c r="E71" s="26" t="s">
        <v>27</v>
      </c>
      <c r="F71" s="27">
        <v>187.74</v>
      </c>
      <c r="G71" s="27">
        <v>187.74</v>
      </c>
      <c r="H71" s="161">
        <v>0</v>
      </c>
      <c r="I71" s="174">
        <v>25.78</v>
      </c>
      <c r="J71" s="143">
        <f>H71+I71</f>
        <v>25.78</v>
      </c>
      <c r="K71" s="143">
        <f t="shared" si="2"/>
        <v>0</v>
      </c>
      <c r="L71" s="143">
        <f t="shared" si="3"/>
        <v>4839.93</v>
      </c>
      <c r="M71" s="143">
        <f t="shared" si="4"/>
        <v>4839.93</v>
      </c>
      <c r="N71" s="29">
        <f t="shared" si="0"/>
        <v>1.6193723362570899E-3</v>
      </c>
    </row>
    <row r="72" spans="1:14" ht="18" x14ac:dyDescent="0.25">
      <c r="A72" s="38" t="s">
        <v>168</v>
      </c>
      <c r="B72" s="44"/>
      <c r="C72" s="44"/>
      <c r="D72" s="38" t="s">
        <v>133</v>
      </c>
      <c r="E72" s="45"/>
      <c r="F72" s="45"/>
      <c r="G72" s="45"/>
      <c r="H72" s="164"/>
      <c r="I72" s="177"/>
      <c r="J72" s="150"/>
      <c r="K72" s="149"/>
      <c r="L72" s="149"/>
      <c r="M72" s="149">
        <f>M73</f>
        <v>840</v>
      </c>
      <c r="N72" s="41">
        <f t="shared" si="0"/>
        <v>2.81052156220432E-4</v>
      </c>
    </row>
    <row r="73" spans="1:14" ht="18" x14ac:dyDescent="0.25">
      <c r="A73" s="23" t="s">
        <v>169</v>
      </c>
      <c r="B73" s="24">
        <v>261609</v>
      </c>
      <c r="C73" s="25" t="s">
        <v>71</v>
      </c>
      <c r="D73" s="23" t="s">
        <v>170</v>
      </c>
      <c r="E73" s="26" t="s">
        <v>27</v>
      </c>
      <c r="F73" s="27">
        <v>60</v>
      </c>
      <c r="G73" s="27">
        <v>60</v>
      </c>
      <c r="H73" s="161">
        <v>3</v>
      </c>
      <c r="I73" s="174">
        <v>11</v>
      </c>
      <c r="J73" s="143">
        <f>H73+I73</f>
        <v>14</v>
      </c>
      <c r="K73" s="143">
        <f t="shared" si="2"/>
        <v>180</v>
      </c>
      <c r="L73" s="143">
        <f t="shared" si="3"/>
        <v>660</v>
      </c>
      <c r="M73" s="143">
        <f t="shared" si="4"/>
        <v>840</v>
      </c>
      <c r="N73" s="29">
        <f t="shared" si="0"/>
        <v>2.81052156220432E-4</v>
      </c>
    </row>
    <row r="74" spans="1:14" ht="18" x14ac:dyDescent="0.25">
      <c r="A74" s="38" t="s">
        <v>171</v>
      </c>
      <c r="B74" s="44"/>
      <c r="C74" s="44"/>
      <c r="D74" s="38" t="s">
        <v>127</v>
      </c>
      <c r="E74" s="45"/>
      <c r="F74" s="45"/>
      <c r="G74" s="45"/>
      <c r="H74" s="164"/>
      <c r="I74" s="177"/>
      <c r="J74" s="150"/>
      <c r="K74" s="149"/>
      <c r="L74" s="149"/>
      <c r="M74" s="149">
        <f>SUM(M75:M79)</f>
        <v>11901.72</v>
      </c>
      <c r="N74" s="41">
        <f t="shared" si="0"/>
        <v>3.9821477008712379E-3</v>
      </c>
    </row>
    <row r="75" spans="1:14" ht="18" x14ac:dyDescent="0.25">
      <c r="A75" s="23" t="s">
        <v>172</v>
      </c>
      <c r="B75" s="24">
        <v>261000</v>
      </c>
      <c r="C75" s="25" t="s">
        <v>71</v>
      </c>
      <c r="D75" s="23" t="s">
        <v>131</v>
      </c>
      <c r="E75" s="26" t="s">
        <v>27</v>
      </c>
      <c r="F75" s="27">
        <v>179.32</v>
      </c>
      <c r="G75" s="27">
        <v>179.32</v>
      </c>
      <c r="H75" s="161">
        <v>7.53</v>
      </c>
      <c r="I75" s="174">
        <v>6.12</v>
      </c>
      <c r="J75" s="143">
        <f>H75+I75</f>
        <v>13.65</v>
      </c>
      <c r="K75" s="143">
        <f t="shared" si="2"/>
        <v>1350.27</v>
      </c>
      <c r="L75" s="143">
        <f t="shared" si="3"/>
        <v>1097.43</v>
      </c>
      <c r="M75" s="143">
        <f t="shared" si="4"/>
        <v>2447.71</v>
      </c>
      <c r="N75" s="29">
        <f t="shared" si="0"/>
        <v>8.1896925393132574E-4</v>
      </c>
    </row>
    <row r="76" spans="1:14" ht="18" x14ac:dyDescent="0.25">
      <c r="A76" s="23" t="s">
        <v>173</v>
      </c>
      <c r="B76" s="24">
        <v>261001</v>
      </c>
      <c r="C76" s="25" t="s">
        <v>71</v>
      </c>
      <c r="D76" s="23" t="s">
        <v>174</v>
      </c>
      <c r="E76" s="26" t="s">
        <v>27</v>
      </c>
      <c r="F76" s="27">
        <v>212.76</v>
      </c>
      <c r="G76" s="27">
        <v>212.76</v>
      </c>
      <c r="H76" s="161">
        <v>7.48</v>
      </c>
      <c r="I76" s="174">
        <v>5.01</v>
      </c>
      <c r="J76" s="143">
        <f>H76+I76</f>
        <v>12.49</v>
      </c>
      <c r="K76" s="143">
        <f t="shared" si="2"/>
        <v>1591.44</v>
      </c>
      <c r="L76" s="143">
        <f t="shared" si="3"/>
        <v>1065.92</v>
      </c>
      <c r="M76" s="143">
        <f t="shared" si="4"/>
        <v>2657.37</v>
      </c>
      <c r="N76" s="29">
        <f t="shared" si="0"/>
        <v>8.8911853378034452E-4</v>
      </c>
    </row>
    <row r="77" spans="1:14" ht="27" x14ac:dyDescent="0.25">
      <c r="A77" s="23" t="s">
        <v>175</v>
      </c>
      <c r="B77" s="24">
        <v>88488</v>
      </c>
      <c r="C77" s="31" t="s">
        <v>92</v>
      </c>
      <c r="D77" s="23" t="s">
        <v>176</v>
      </c>
      <c r="E77" s="26" t="s">
        <v>27</v>
      </c>
      <c r="F77" s="27">
        <v>132.30000000000001</v>
      </c>
      <c r="G77" s="27">
        <v>132.30000000000001</v>
      </c>
      <c r="H77" s="161">
        <v>6.16</v>
      </c>
      <c r="I77" s="174">
        <v>11.07</v>
      </c>
      <c r="J77" s="143">
        <f>H77+I77</f>
        <v>17.23</v>
      </c>
      <c r="K77" s="143">
        <f t="shared" si="2"/>
        <v>814.96</v>
      </c>
      <c r="L77" s="143">
        <f t="shared" si="3"/>
        <v>1464.56</v>
      </c>
      <c r="M77" s="143">
        <f t="shared" si="4"/>
        <v>2279.52</v>
      </c>
      <c r="N77" s="29">
        <f t="shared" si="0"/>
        <v>7.6269525136618945E-4</v>
      </c>
    </row>
    <row r="78" spans="1:14" ht="18" x14ac:dyDescent="0.25">
      <c r="A78" s="23" t="s">
        <v>177</v>
      </c>
      <c r="B78" s="24">
        <v>261304</v>
      </c>
      <c r="C78" s="25" t="s">
        <v>71</v>
      </c>
      <c r="D78" s="23" t="s">
        <v>178</v>
      </c>
      <c r="E78" s="26" t="s">
        <v>27</v>
      </c>
      <c r="F78" s="27">
        <v>196.04</v>
      </c>
      <c r="G78" s="27">
        <v>196.04</v>
      </c>
      <c r="H78" s="161">
        <v>11.04</v>
      </c>
      <c r="I78" s="174">
        <v>5.26</v>
      </c>
      <c r="J78" s="143">
        <f>H78+I78</f>
        <v>16.299999999999997</v>
      </c>
      <c r="K78" s="143">
        <f t="shared" si="2"/>
        <v>2164.2800000000002</v>
      </c>
      <c r="L78" s="143">
        <f t="shared" si="3"/>
        <v>1031.17</v>
      </c>
      <c r="M78" s="143">
        <f t="shared" si="4"/>
        <v>3195.45</v>
      </c>
      <c r="N78" s="29">
        <f t="shared" si="0"/>
        <v>1.069152514993547E-3</v>
      </c>
    </row>
    <row r="79" spans="1:14" ht="27" x14ac:dyDescent="0.25">
      <c r="A79" s="23" t="s">
        <v>179</v>
      </c>
      <c r="B79" s="24">
        <v>88496</v>
      </c>
      <c r="C79" s="31" t="s">
        <v>92</v>
      </c>
      <c r="D79" s="30" t="s">
        <v>180</v>
      </c>
      <c r="E79" s="26" t="s">
        <v>27</v>
      </c>
      <c r="F79" s="27">
        <v>66.150000000000006</v>
      </c>
      <c r="G79" s="27">
        <v>66.150000000000006</v>
      </c>
      <c r="H79" s="161">
        <v>12.25</v>
      </c>
      <c r="I79" s="174">
        <v>7.73</v>
      </c>
      <c r="J79" s="143">
        <f>H79+I79</f>
        <v>19.98</v>
      </c>
      <c r="K79" s="143">
        <f t="shared" si="2"/>
        <v>810.33</v>
      </c>
      <c r="L79" s="143">
        <f t="shared" si="3"/>
        <v>511.33</v>
      </c>
      <c r="M79" s="143">
        <f t="shared" si="4"/>
        <v>1321.67</v>
      </c>
      <c r="N79" s="29">
        <f t="shared" si="0"/>
        <v>4.4221214679983139E-4</v>
      </c>
    </row>
    <row r="80" spans="1:14" ht="18" x14ac:dyDescent="0.25">
      <c r="A80" s="14">
        <v>4</v>
      </c>
      <c r="B80" s="47"/>
      <c r="C80" s="47"/>
      <c r="D80" s="16" t="s">
        <v>43</v>
      </c>
      <c r="E80" s="17"/>
      <c r="F80" s="48">
        <v>2</v>
      </c>
      <c r="G80" s="48">
        <v>2</v>
      </c>
      <c r="H80" s="159"/>
      <c r="I80" s="172"/>
      <c r="J80" s="139"/>
      <c r="K80" s="140"/>
      <c r="L80" s="140"/>
      <c r="M80" s="140">
        <f>M81+M83+M89+M102+M131+M134+M136+M138+M142+M146+M148+M151+M154+M160+M162+M180</f>
        <v>353244.87</v>
      </c>
      <c r="N80" s="18">
        <f t="shared" si="0"/>
        <v>0.11819075284203119</v>
      </c>
    </row>
    <row r="81" spans="1:14" x14ac:dyDescent="0.25">
      <c r="A81" s="19" t="s">
        <v>181</v>
      </c>
      <c r="B81" s="49"/>
      <c r="C81" s="49"/>
      <c r="D81" s="19" t="s">
        <v>182</v>
      </c>
      <c r="E81" s="21"/>
      <c r="F81" s="21"/>
      <c r="G81" s="21"/>
      <c r="H81" s="160"/>
      <c r="I81" s="173"/>
      <c r="J81" s="141"/>
      <c r="K81" s="142"/>
      <c r="L81" s="142"/>
      <c r="M81" s="142">
        <f>M82</f>
        <v>799.73</v>
      </c>
      <c r="N81" s="22">
        <f t="shared" ref="N81:N144" si="10">M81/$M$1279</f>
        <v>2.6757838201686441E-4</v>
      </c>
    </row>
    <row r="82" spans="1:14" ht="18" x14ac:dyDescent="0.25">
      <c r="A82" s="23" t="s">
        <v>183</v>
      </c>
      <c r="B82" s="24">
        <v>30101</v>
      </c>
      <c r="C82" s="25" t="s">
        <v>71</v>
      </c>
      <c r="D82" s="23" t="s">
        <v>184</v>
      </c>
      <c r="E82" s="26" t="s">
        <v>23</v>
      </c>
      <c r="F82" s="27">
        <v>8.9</v>
      </c>
      <c r="G82" s="50">
        <f>F82*$G$80</f>
        <v>17.8</v>
      </c>
      <c r="H82" s="161">
        <v>8.94</v>
      </c>
      <c r="I82" s="174">
        <v>35.988999999999997</v>
      </c>
      <c r="J82" s="143">
        <f>H82+I82</f>
        <v>44.928999999999995</v>
      </c>
      <c r="K82" s="143">
        <f t="shared" si="2"/>
        <v>159.13</v>
      </c>
      <c r="L82" s="143">
        <f t="shared" si="3"/>
        <v>640.6</v>
      </c>
      <c r="M82" s="143">
        <f t="shared" si="4"/>
        <v>799.73</v>
      </c>
      <c r="N82" s="29">
        <f t="shared" si="10"/>
        <v>2.6757838201686441E-4</v>
      </c>
    </row>
    <row r="83" spans="1:14" x14ac:dyDescent="0.25">
      <c r="A83" s="19" t="s">
        <v>185</v>
      </c>
      <c r="B83" s="49"/>
      <c r="C83" s="49"/>
      <c r="D83" s="19" t="s">
        <v>87</v>
      </c>
      <c r="E83" s="21"/>
      <c r="F83" s="21"/>
      <c r="G83" s="21">
        <f t="shared" ref="G83:G101" si="11">F83*$G$80</f>
        <v>0</v>
      </c>
      <c r="H83" s="160"/>
      <c r="I83" s="173"/>
      <c r="J83" s="141"/>
      <c r="K83" s="142"/>
      <c r="L83" s="142"/>
      <c r="M83" s="142">
        <f>M84</f>
        <v>614.75</v>
      </c>
      <c r="N83" s="22">
        <f t="shared" si="10"/>
        <v>2.0568668218632212E-4</v>
      </c>
    </row>
    <row r="84" spans="1:14" x14ac:dyDescent="0.25">
      <c r="A84" s="34" t="s">
        <v>186</v>
      </c>
      <c r="B84" s="43"/>
      <c r="C84" s="43"/>
      <c r="D84" s="34" t="s">
        <v>187</v>
      </c>
      <c r="E84" s="36"/>
      <c r="F84" s="36"/>
      <c r="G84" s="36">
        <f t="shared" si="11"/>
        <v>0</v>
      </c>
      <c r="H84" s="162"/>
      <c r="I84" s="175"/>
      <c r="J84" s="145"/>
      <c r="K84" s="146"/>
      <c r="L84" s="146"/>
      <c r="M84" s="147">
        <f>SUM(M85:M88)</f>
        <v>614.75</v>
      </c>
      <c r="N84" s="37">
        <f t="shared" si="10"/>
        <v>2.0568668218632212E-4</v>
      </c>
    </row>
    <row r="85" spans="1:14" ht="18" x14ac:dyDescent="0.25">
      <c r="A85" s="23" t="s">
        <v>188</v>
      </c>
      <c r="B85" s="24">
        <v>41004</v>
      </c>
      <c r="C85" s="25" t="s">
        <v>71</v>
      </c>
      <c r="D85" s="23" t="s">
        <v>189</v>
      </c>
      <c r="E85" s="26" t="s">
        <v>23</v>
      </c>
      <c r="F85" s="27">
        <v>15.91</v>
      </c>
      <c r="G85" s="50">
        <f t="shared" si="11"/>
        <v>31.82</v>
      </c>
      <c r="H85" s="161">
        <v>0</v>
      </c>
      <c r="I85" s="174">
        <v>1.97</v>
      </c>
      <c r="J85" s="143">
        <f t="shared" ref="J85:J145" si="12">H85+I85</f>
        <v>1.97</v>
      </c>
      <c r="K85" s="143">
        <f t="shared" ref="K85:K147" si="13">TRUNC(H85*G85,2)</f>
        <v>0</v>
      </c>
      <c r="L85" s="143">
        <f t="shared" ref="L85:L147" si="14">TRUNC(I85*G85,2)</f>
        <v>62.68</v>
      </c>
      <c r="M85" s="143">
        <f t="shared" ref="M85:M147" si="15">TRUNC((I85+H85)*G85,2)</f>
        <v>62.68</v>
      </c>
      <c r="N85" s="29">
        <f t="shared" si="10"/>
        <v>2.0971844228448426E-5</v>
      </c>
    </row>
    <row r="86" spans="1:14" ht="18" x14ac:dyDescent="0.25">
      <c r="A86" s="23" t="s">
        <v>190</v>
      </c>
      <c r="B86" s="24">
        <v>41005</v>
      </c>
      <c r="C86" s="25" t="s">
        <v>71</v>
      </c>
      <c r="D86" s="23" t="s">
        <v>191</v>
      </c>
      <c r="E86" s="26" t="s">
        <v>23</v>
      </c>
      <c r="F86" s="27">
        <v>15.91</v>
      </c>
      <c r="G86" s="50">
        <f t="shared" si="11"/>
        <v>31.82</v>
      </c>
      <c r="H86" s="161">
        <v>0</v>
      </c>
      <c r="I86" s="174">
        <v>1.48</v>
      </c>
      <c r="J86" s="143">
        <f t="shared" si="12"/>
        <v>1.48</v>
      </c>
      <c r="K86" s="143">
        <f t="shared" si="13"/>
        <v>0</v>
      </c>
      <c r="L86" s="143">
        <f t="shared" si="14"/>
        <v>47.09</v>
      </c>
      <c r="M86" s="143">
        <f t="shared" si="15"/>
        <v>47.09</v>
      </c>
      <c r="N86" s="29">
        <f t="shared" si="10"/>
        <v>1.5755650043357315E-5</v>
      </c>
    </row>
    <row r="87" spans="1:14" ht="18" x14ac:dyDescent="0.25">
      <c r="A87" s="23" t="s">
        <v>192</v>
      </c>
      <c r="B87" s="24">
        <v>41006</v>
      </c>
      <c r="C87" s="25" t="s">
        <v>71</v>
      </c>
      <c r="D87" s="23" t="s">
        <v>193</v>
      </c>
      <c r="E87" s="50" t="s">
        <v>194</v>
      </c>
      <c r="F87" s="27">
        <v>79.55</v>
      </c>
      <c r="G87" s="50">
        <f t="shared" si="11"/>
        <v>159.1</v>
      </c>
      <c r="H87" s="161">
        <v>0</v>
      </c>
      <c r="I87" s="174">
        <v>2.87</v>
      </c>
      <c r="J87" s="143">
        <f t="shared" si="12"/>
        <v>2.87</v>
      </c>
      <c r="K87" s="143">
        <f t="shared" si="13"/>
        <v>0</v>
      </c>
      <c r="L87" s="143">
        <f t="shared" si="14"/>
        <v>456.61</v>
      </c>
      <c r="M87" s="143">
        <f t="shared" si="15"/>
        <v>456.61</v>
      </c>
      <c r="N87" s="29">
        <f t="shared" si="10"/>
        <v>1.5277526791882318E-4</v>
      </c>
    </row>
    <row r="88" spans="1:14" ht="18" x14ac:dyDescent="0.25">
      <c r="A88" s="23" t="s">
        <v>195</v>
      </c>
      <c r="B88" s="24">
        <v>41009</v>
      </c>
      <c r="C88" s="25" t="s">
        <v>71</v>
      </c>
      <c r="D88" s="23" t="s">
        <v>196</v>
      </c>
      <c r="E88" s="26" t="s">
        <v>23</v>
      </c>
      <c r="F88" s="27">
        <v>12.73</v>
      </c>
      <c r="G88" s="50">
        <f t="shared" si="11"/>
        <v>25.46</v>
      </c>
      <c r="H88" s="161">
        <v>0</v>
      </c>
      <c r="I88" s="174">
        <v>1.9</v>
      </c>
      <c r="J88" s="143">
        <f t="shared" si="12"/>
        <v>1.9</v>
      </c>
      <c r="K88" s="143">
        <f t="shared" si="13"/>
        <v>0</v>
      </c>
      <c r="L88" s="143">
        <f t="shared" si="14"/>
        <v>48.37</v>
      </c>
      <c r="M88" s="143">
        <f t="shared" si="15"/>
        <v>48.37</v>
      </c>
      <c r="N88" s="29">
        <f t="shared" si="10"/>
        <v>1.6183919995693207E-5</v>
      </c>
    </row>
    <row r="89" spans="1:14" x14ac:dyDescent="0.25">
      <c r="A89" s="19" t="s">
        <v>197</v>
      </c>
      <c r="B89" s="49"/>
      <c r="C89" s="49"/>
      <c r="D89" s="19" t="s">
        <v>198</v>
      </c>
      <c r="E89" s="21"/>
      <c r="F89" s="21"/>
      <c r="G89" s="21"/>
      <c r="H89" s="160"/>
      <c r="I89" s="173"/>
      <c r="J89" s="141"/>
      <c r="K89" s="142"/>
      <c r="L89" s="142"/>
      <c r="M89" s="142">
        <f>M90+M94</f>
        <v>24400.379999999997</v>
      </c>
      <c r="N89" s="22">
        <f t="shared" si="10"/>
        <v>8.164023109045123E-3</v>
      </c>
    </row>
    <row r="90" spans="1:14" x14ac:dyDescent="0.25">
      <c r="A90" s="34" t="s">
        <v>199</v>
      </c>
      <c r="B90" s="43"/>
      <c r="C90" s="43"/>
      <c r="D90" s="34" t="s">
        <v>200</v>
      </c>
      <c r="E90" s="36"/>
      <c r="F90" s="36"/>
      <c r="G90" s="36"/>
      <c r="H90" s="162"/>
      <c r="I90" s="175"/>
      <c r="J90" s="145"/>
      <c r="K90" s="146"/>
      <c r="L90" s="146"/>
      <c r="M90" s="147">
        <f>SUM(M91:M93)</f>
        <v>15753.66</v>
      </c>
      <c r="N90" s="37">
        <f t="shared" si="10"/>
        <v>5.270952513528061E-3</v>
      </c>
    </row>
    <row r="91" spans="1:14" ht="18" x14ac:dyDescent="0.25">
      <c r="A91" s="23" t="s">
        <v>201</v>
      </c>
      <c r="B91" s="24">
        <v>50302</v>
      </c>
      <c r="C91" s="25" t="s">
        <v>71</v>
      </c>
      <c r="D91" s="23" t="s">
        <v>202</v>
      </c>
      <c r="E91" s="26" t="s">
        <v>203</v>
      </c>
      <c r="F91" s="27">
        <v>67</v>
      </c>
      <c r="G91" s="50">
        <f t="shared" si="11"/>
        <v>134</v>
      </c>
      <c r="H91" s="161">
        <v>26</v>
      </c>
      <c r="I91" s="174">
        <v>24</v>
      </c>
      <c r="J91" s="143">
        <f>H91+I91</f>
        <v>50</v>
      </c>
      <c r="K91" s="143">
        <f>TRUNC(H91*G91,2)</f>
        <v>3484</v>
      </c>
      <c r="L91" s="143">
        <f>TRUNC(I91*G91,2)</f>
        <v>3216</v>
      </c>
      <c r="M91" s="143">
        <f t="shared" si="15"/>
        <v>6700</v>
      </c>
      <c r="N91" s="29">
        <f t="shared" si="10"/>
        <v>2.2417255317582077E-3</v>
      </c>
    </row>
    <row r="92" spans="1:14" ht="27" x14ac:dyDescent="0.25">
      <c r="A92" s="23" t="s">
        <v>204</v>
      </c>
      <c r="B92" s="24">
        <v>96546</v>
      </c>
      <c r="C92" s="31" t="s">
        <v>92</v>
      </c>
      <c r="D92" s="23" t="s">
        <v>205</v>
      </c>
      <c r="E92" s="26" t="s">
        <v>206</v>
      </c>
      <c r="F92" s="27">
        <v>291</v>
      </c>
      <c r="G92" s="50">
        <f t="shared" si="11"/>
        <v>582</v>
      </c>
      <c r="H92" s="161">
        <v>2</v>
      </c>
      <c r="I92" s="174">
        <v>8.9499999999999993</v>
      </c>
      <c r="J92" s="143">
        <f t="shared" si="12"/>
        <v>10.95</v>
      </c>
      <c r="K92" s="143">
        <f t="shared" si="13"/>
        <v>1164</v>
      </c>
      <c r="L92" s="143">
        <f>TRUNC(I92*G92,2)</f>
        <v>5208.8999999999996</v>
      </c>
      <c r="M92" s="143">
        <f t="shared" si="15"/>
        <v>6372.9</v>
      </c>
      <c r="N92" s="29">
        <f t="shared" si="10"/>
        <v>2.1322824837823702E-3</v>
      </c>
    </row>
    <row r="93" spans="1:14" ht="27" x14ac:dyDescent="0.25">
      <c r="A93" s="23" t="s">
        <v>207</v>
      </c>
      <c r="B93" s="24">
        <v>96543</v>
      </c>
      <c r="C93" s="31" t="s">
        <v>92</v>
      </c>
      <c r="D93" s="23" t="s">
        <v>208</v>
      </c>
      <c r="E93" s="26" t="s">
        <v>206</v>
      </c>
      <c r="F93" s="27">
        <v>97.27</v>
      </c>
      <c r="G93" s="50">
        <f t="shared" si="11"/>
        <v>194.54</v>
      </c>
      <c r="H93" s="161">
        <v>4.5</v>
      </c>
      <c r="I93" s="174">
        <v>9.2799999999999994</v>
      </c>
      <c r="J93" s="143">
        <f t="shared" si="12"/>
        <v>13.78</v>
      </c>
      <c r="K93" s="143">
        <f t="shared" si="13"/>
        <v>875.43</v>
      </c>
      <c r="L93" s="143">
        <f t="shared" si="14"/>
        <v>1805.33</v>
      </c>
      <c r="M93" s="143">
        <f t="shared" si="15"/>
        <v>2680.76</v>
      </c>
      <c r="N93" s="29">
        <f t="shared" si="10"/>
        <v>8.9694449798748263E-4</v>
      </c>
    </row>
    <row r="94" spans="1:14" x14ac:dyDescent="0.25">
      <c r="A94" s="34" t="s">
        <v>209</v>
      </c>
      <c r="B94" s="43"/>
      <c r="C94" s="43"/>
      <c r="D94" s="34" t="s">
        <v>210</v>
      </c>
      <c r="E94" s="36"/>
      <c r="F94" s="36"/>
      <c r="G94" s="36"/>
      <c r="H94" s="162"/>
      <c r="I94" s="175"/>
      <c r="J94" s="145"/>
      <c r="K94" s="146"/>
      <c r="L94" s="146"/>
      <c r="M94" s="147">
        <f>SUM(M95:M101)</f>
        <v>8646.7199999999993</v>
      </c>
      <c r="N94" s="37">
        <f t="shared" si="10"/>
        <v>2.8930705955170638E-3</v>
      </c>
    </row>
    <row r="95" spans="1:14" ht="27" customHeight="1" x14ac:dyDescent="0.25">
      <c r="A95" s="23" t="s">
        <v>211</v>
      </c>
      <c r="B95" s="24">
        <v>96522</v>
      </c>
      <c r="C95" s="31" t="s">
        <v>92</v>
      </c>
      <c r="D95" s="23" t="s">
        <v>212</v>
      </c>
      <c r="E95" s="26" t="s">
        <v>23</v>
      </c>
      <c r="F95" s="27">
        <v>4.58</v>
      </c>
      <c r="G95" s="50">
        <f t="shared" si="11"/>
        <v>9.16</v>
      </c>
      <c r="H95" s="161">
        <v>100.34</v>
      </c>
      <c r="I95" s="174">
        <v>35.69</v>
      </c>
      <c r="J95" s="143">
        <f t="shared" si="12"/>
        <v>136.03</v>
      </c>
      <c r="K95" s="143">
        <f t="shared" si="13"/>
        <v>919.11</v>
      </c>
      <c r="L95" s="143">
        <f t="shared" si="14"/>
        <v>326.92</v>
      </c>
      <c r="M95" s="143">
        <f t="shared" si="15"/>
        <v>1246.03</v>
      </c>
      <c r="N95" s="29">
        <f t="shared" si="10"/>
        <v>4.1690406930398199E-4</v>
      </c>
    </row>
    <row r="96" spans="1:14" ht="18" x14ac:dyDescent="0.25">
      <c r="A96" s="23" t="s">
        <v>213</v>
      </c>
      <c r="B96" s="24">
        <v>50902</v>
      </c>
      <c r="C96" s="25" t="s">
        <v>71</v>
      </c>
      <c r="D96" s="23" t="s">
        <v>214</v>
      </c>
      <c r="E96" s="26" t="s">
        <v>27</v>
      </c>
      <c r="F96" s="27">
        <v>7.2</v>
      </c>
      <c r="G96" s="50">
        <f t="shared" si="11"/>
        <v>14.4</v>
      </c>
      <c r="H96" s="161">
        <v>4.97</v>
      </c>
      <c r="I96" s="174">
        <v>0</v>
      </c>
      <c r="J96" s="143">
        <f t="shared" si="12"/>
        <v>4.97</v>
      </c>
      <c r="K96" s="143">
        <f t="shared" si="13"/>
        <v>71.56</v>
      </c>
      <c r="L96" s="143">
        <f t="shared" si="14"/>
        <v>0</v>
      </c>
      <c r="M96" s="143">
        <f t="shared" si="15"/>
        <v>71.56</v>
      </c>
      <c r="N96" s="29">
        <f t="shared" si="10"/>
        <v>2.3942967022778709E-5</v>
      </c>
    </row>
    <row r="97" spans="1:14" ht="18" x14ac:dyDescent="0.25">
      <c r="A97" s="23" t="s">
        <v>215</v>
      </c>
      <c r="B97" s="24">
        <v>60470</v>
      </c>
      <c r="C97" s="25" t="s">
        <v>71</v>
      </c>
      <c r="D97" s="23" t="s">
        <v>216</v>
      </c>
      <c r="E97" s="26" t="s">
        <v>23</v>
      </c>
      <c r="F97" s="27">
        <v>0.36</v>
      </c>
      <c r="G97" s="50">
        <f t="shared" si="11"/>
        <v>0.72</v>
      </c>
      <c r="H97" s="161">
        <v>24.88</v>
      </c>
      <c r="I97" s="174">
        <v>171.88</v>
      </c>
      <c r="J97" s="143">
        <f t="shared" si="12"/>
        <v>196.76</v>
      </c>
      <c r="K97" s="143">
        <f t="shared" si="13"/>
        <v>17.91</v>
      </c>
      <c r="L97" s="143">
        <f t="shared" si="14"/>
        <v>123.75</v>
      </c>
      <c r="M97" s="143">
        <f t="shared" si="15"/>
        <v>141.66</v>
      </c>
      <c r="N97" s="29">
        <f t="shared" si="10"/>
        <v>4.7397438631174283E-5</v>
      </c>
    </row>
    <row r="98" spans="1:14" ht="36" x14ac:dyDescent="0.25">
      <c r="A98" s="32" t="s">
        <v>217</v>
      </c>
      <c r="B98" s="33">
        <v>94971</v>
      </c>
      <c r="C98" s="26" t="s">
        <v>92</v>
      </c>
      <c r="D98" s="30" t="s">
        <v>218</v>
      </c>
      <c r="E98" s="26" t="s">
        <v>23</v>
      </c>
      <c r="F98" s="27">
        <v>4.58</v>
      </c>
      <c r="G98" s="50">
        <f t="shared" si="11"/>
        <v>9.16</v>
      </c>
      <c r="H98" s="161">
        <v>44.84</v>
      </c>
      <c r="I98" s="174">
        <v>436.73</v>
      </c>
      <c r="J98" s="143">
        <f t="shared" si="12"/>
        <v>481.57000000000005</v>
      </c>
      <c r="K98" s="143">
        <f t="shared" si="13"/>
        <v>410.73</v>
      </c>
      <c r="L98" s="143">
        <f t="shared" si="14"/>
        <v>4000.44</v>
      </c>
      <c r="M98" s="143">
        <f t="shared" si="15"/>
        <v>4411.18</v>
      </c>
      <c r="N98" s="29">
        <f t="shared" si="10"/>
        <v>1.4759186315195778E-3</v>
      </c>
    </row>
    <row r="99" spans="1:14" ht="18" x14ac:dyDescent="0.25">
      <c r="A99" s="23" t="s">
        <v>219</v>
      </c>
      <c r="B99" s="24">
        <v>51026</v>
      </c>
      <c r="C99" s="25" t="s">
        <v>71</v>
      </c>
      <c r="D99" s="23" t="s">
        <v>220</v>
      </c>
      <c r="E99" s="26" t="s">
        <v>23</v>
      </c>
      <c r="F99" s="27">
        <v>4.58</v>
      </c>
      <c r="G99" s="50">
        <f t="shared" si="11"/>
        <v>9.16</v>
      </c>
      <c r="H99" s="161">
        <v>37.520000000000003</v>
      </c>
      <c r="I99" s="174">
        <v>0.1</v>
      </c>
      <c r="J99" s="143">
        <f t="shared" si="12"/>
        <v>37.620000000000005</v>
      </c>
      <c r="K99" s="143">
        <f t="shared" si="13"/>
        <v>343.68</v>
      </c>
      <c r="L99" s="143">
        <f t="shared" si="14"/>
        <v>0.91</v>
      </c>
      <c r="M99" s="143">
        <f t="shared" si="15"/>
        <v>344.59</v>
      </c>
      <c r="N99" s="29">
        <f t="shared" si="10"/>
        <v>1.1529495537142697E-4</v>
      </c>
    </row>
    <row r="100" spans="1:14" ht="27" x14ac:dyDescent="0.25">
      <c r="A100" s="23" t="s">
        <v>221</v>
      </c>
      <c r="B100" s="24">
        <v>96545</v>
      </c>
      <c r="C100" s="31" t="s">
        <v>92</v>
      </c>
      <c r="D100" s="23" t="s">
        <v>222</v>
      </c>
      <c r="E100" s="26" t="s">
        <v>206</v>
      </c>
      <c r="F100" s="27">
        <v>30.2</v>
      </c>
      <c r="G100" s="50">
        <f t="shared" si="11"/>
        <v>60.4</v>
      </c>
      <c r="H100" s="161">
        <v>2.35</v>
      </c>
      <c r="I100" s="174">
        <v>9.6199999999999992</v>
      </c>
      <c r="J100" s="143">
        <f t="shared" si="12"/>
        <v>11.969999999999999</v>
      </c>
      <c r="K100" s="143">
        <f t="shared" si="13"/>
        <v>141.94</v>
      </c>
      <c r="L100" s="143">
        <f t="shared" si="14"/>
        <v>581.04</v>
      </c>
      <c r="M100" s="143">
        <f t="shared" si="15"/>
        <v>722.98</v>
      </c>
      <c r="N100" s="29">
        <f t="shared" si="10"/>
        <v>2.4189891417172375E-4</v>
      </c>
    </row>
    <row r="101" spans="1:14" ht="27" x14ac:dyDescent="0.25">
      <c r="A101" s="23" t="s">
        <v>223</v>
      </c>
      <c r="B101" s="24">
        <v>96543</v>
      </c>
      <c r="C101" s="31" t="s">
        <v>92</v>
      </c>
      <c r="D101" s="30" t="s">
        <v>224</v>
      </c>
      <c r="E101" s="26" t="s">
        <v>206</v>
      </c>
      <c r="F101" s="27">
        <v>62</v>
      </c>
      <c r="G101" s="50">
        <f t="shared" si="11"/>
        <v>124</v>
      </c>
      <c r="H101" s="161">
        <v>4.5</v>
      </c>
      <c r="I101" s="174">
        <v>9.2799999999999994</v>
      </c>
      <c r="J101" s="143">
        <f t="shared" si="12"/>
        <v>13.78</v>
      </c>
      <c r="K101" s="143">
        <f t="shared" si="13"/>
        <v>558</v>
      </c>
      <c r="L101" s="143">
        <f t="shared" si="14"/>
        <v>1150.72</v>
      </c>
      <c r="M101" s="143">
        <f t="shared" si="15"/>
        <v>1708.72</v>
      </c>
      <c r="N101" s="29">
        <f t="shared" si="10"/>
        <v>5.7171361949640074E-4</v>
      </c>
    </row>
    <row r="102" spans="1:14" x14ac:dyDescent="0.25">
      <c r="A102" s="19" t="s">
        <v>225</v>
      </c>
      <c r="B102" s="49"/>
      <c r="C102" s="49"/>
      <c r="D102" s="19" t="s">
        <v>21</v>
      </c>
      <c r="E102" s="21"/>
      <c r="F102" s="21"/>
      <c r="G102" s="21">
        <v>2</v>
      </c>
      <c r="H102" s="160"/>
      <c r="I102" s="173"/>
      <c r="J102" s="141"/>
      <c r="K102" s="142"/>
      <c r="L102" s="142"/>
      <c r="M102" s="142">
        <f>M103+M113+M119+M127+M129</f>
        <v>78610.320000000007</v>
      </c>
      <c r="N102" s="22">
        <f t="shared" si="10"/>
        <v>2.6301904687116847E-2</v>
      </c>
    </row>
    <row r="103" spans="1:14" x14ac:dyDescent="0.25">
      <c r="A103" s="34" t="s">
        <v>226</v>
      </c>
      <c r="B103" s="43"/>
      <c r="C103" s="43"/>
      <c r="D103" s="34" t="s">
        <v>227</v>
      </c>
      <c r="E103" s="36"/>
      <c r="F103" s="36"/>
      <c r="G103" s="36"/>
      <c r="H103" s="162"/>
      <c r="I103" s="175"/>
      <c r="J103" s="145"/>
      <c r="K103" s="146"/>
      <c r="L103" s="146"/>
      <c r="M103" s="147">
        <f>SUM(M104:M112)</f>
        <v>9126.9800000000014</v>
      </c>
      <c r="N103" s="37">
        <f t="shared" si="10"/>
        <v>3.0537588199770938E-3</v>
      </c>
    </row>
    <row r="104" spans="1:14" ht="27" customHeight="1" x14ac:dyDescent="0.25">
      <c r="A104" s="23" t="s">
        <v>228</v>
      </c>
      <c r="B104" s="24">
        <v>96527</v>
      </c>
      <c r="C104" s="31" t="s">
        <v>92</v>
      </c>
      <c r="D104" s="23" t="s">
        <v>229</v>
      </c>
      <c r="E104" s="26" t="s">
        <v>23</v>
      </c>
      <c r="F104" s="27">
        <v>5.2</v>
      </c>
      <c r="G104" s="50">
        <f>F104*$G$102</f>
        <v>10.4</v>
      </c>
      <c r="H104" s="161">
        <v>81.38</v>
      </c>
      <c r="I104" s="174">
        <v>30.62</v>
      </c>
      <c r="J104" s="143">
        <f t="shared" si="12"/>
        <v>112</v>
      </c>
      <c r="K104" s="143">
        <f t="shared" si="13"/>
        <v>846.35</v>
      </c>
      <c r="L104" s="143">
        <f t="shared" si="14"/>
        <v>318.44</v>
      </c>
      <c r="M104" s="143">
        <f t="shared" si="15"/>
        <v>1164.8</v>
      </c>
      <c r="N104" s="29">
        <f t="shared" si="10"/>
        <v>3.8972565662566568E-4</v>
      </c>
    </row>
    <row r="105" spans="1:14" ht="18" x14ac:dyDescent="0.25">
      <c r="A105" s="23" t="s">
        <v>230</v>
      </c>
      <c r="B105" s="24">
        <v>50902</v>
      </c>
      <c r="C105" s="25" t="s">
        <v>71</v>
      </c>
      <c r="D105" s="23" t="s">
        <v>214</v>
      </c>
      <c r="E105" s="26" t="s">
        <v>27</v>
      </c>
      <c r="F105" s="27">
        <v>7.13</v>
      </c>
      <c r="G105" s="50">
        <f t="shared" ref="G105:G168" si="16">F105*$G$102</f>
        <v>14.26</v>
      </c>
      <c r="H105" s="161">
        <v>4.97</v>
      </c>
      <c r="I105" s="174">
        <v>0</v>
      </c>
      <c r="J105" s="143">
        <f t="shared" si="12"/>
        <v>4.97</v>
      </c>
      <c r="K105" s="143">
        <f t="shared" si="13"/>
        <v>70.87</v>
      </c>
      <c r="L105" s="143">
        <f t="shared" si="14"/>
        <v>0</v>
      </c>
      <c r="M105" s="143">
        <f t="shared" si="15"/>
        <v>70.87</v>
      </c>
      <c r="N105" s="29">
        <f t="shared" si="10"/>
        <v>2.3712102751597642E-5</v>
      </c>
    </row>
    <row r="106" spans="1:14" ht="18" x14ac:dyDescent="0.25">
      <c r="A106" s="23" t="s">
        <v>231</v>
      </c>
      <c r="B106" s="24">
        <v>60470</v>
      </c>
      <c r="C106" s="25" t="s">
        <v>71</v>
      </c>
      <c r="D106" s="23" t="s">
        <v>216</v>
      </c>
      <c r="E106" s="26" t="s">
        <v>23</v>
      </c>
      <c r="F106" s="27">
        <v>0.36</v>
      </c>
      <c r="G106" s="50">
        <f t="shared" si="16"/>
        <v>0.72</v>
      </c>
      <c r="H106" s="161">
        <v>24.88</v>
      </c>
      <c r="I106" s="174">
        <v>171.88</v>
      </c>
      <c r="J106" s="143">
        <f t="shared" si="12"/>
        <v>196.76</v>
      </c>
      <c r="K106" s="143">
        <f t="shared" si="13"/>
        <v>17.91</v>
      </c>
      <c r="L106" s="143">
        <f t="shared" si="14"/>
        <v>123.75</v>
      </c>
      <c r="M106" s="143">
        <f t="shared" si="15"/>
        <v>141.66</v>
      </c>
      <c r="N106" s="29">
        <f t="shared" si="10"/>
        <v>4.7397438631174283E-5</v>
      </c>
    </row>
    <row r="107" spans="1:14" ht="18" x14ac:dyDescent="0.25">
      <c r="A107" s="23" t="s">
        <v>232</v>
      </c>
      <c r="B107" s="24">
        <v>60191</v>
      </c>
      <c r="C107" s="25" t="s">
        <v>71</v>
      </c>
      <c r="D107" s="23" t="s">
        <v>233</v>
      </c>
      <c r="E107" s="26" t="s">
        <v>27</v>
      </c>
      <c r="F107" s="27">
        <v>30.57</v>
      </c>
      <c r="G107" s="50">
        <f t="shared" si="16"/>
        <v>61.14</v>
      </c>
      <c r="H107" s="161">
        <v>10.91</v>
      </c>
      <c r="I107" s="174">
        <v>24.93</v>
      </c>
      <c r="J107" s="143">
        <f t="shared" si="12"/>
        <v>35.840000000000003</v>
      </c>
      <c r="K107" s="143">
        <f t="shared" si="13"/>
        <v>667.03</v>
      </c>
      <c r="L107" s="143">
        <f t="shared" si="14"/>
        <v>1524.22</v>
      </c>
      <c r="M107" s="143">
        <f t="shared" si="15"/>
        <v>2191.25</v>
      </c>
      <c r="N107" s="29">
        <f t="shared" si="10"/>
        <v>7.3316135395002572E-4</v>
      </c>
    </row>
    <row r="108" spans="1:14" ht="36" x14ac:dyDescent="0.25">
      <c r="A108" s="32" t="s">
        <v>234</v>
      </c>
      <c r="B108" s="33">
        <v>94971</v>
      </c>
      <c r="C108" s="26" t="s">
        <v>92</v>
      </c>
      <c r="D108" s="30" t="s">
        <v>218</v>
      </c>
      <c r="E108" s="26" t="s">
        <v>23</v>
      </c>
      <c r="F108" s="27">
        <v>2.14</v>
      </c>
      <c r="G108" s="50">
        <f t="shared" si="16"/>
        <v>4.28</v>
      </c>
      <c r="H108" s="161">
        <v>44.84</v>
      </c>
      <c r="I108" s="174">
        <v>436.73</v>
      </c>
      <c r="J108" s="143">
        <f t="shared" si="12"/>
        <v>481.57000000000005</v>
      </c>
      <c r="K108" s="143">
        <f t="shared" si="13"/>
        <v>191.91</v>
      </c>
      <c r="L108" s="143">
        <f t="shared" si="14"/>
        <v>1869.2</v>
      </c>
      <c r="M108" s="143">
        <f t="shared" si="15"/>
        <v>2061.11</v>
      </c>
      <c r="N108" s="29">
        <f t="shared" si="10"/>
        <v>6.896183448898746E-4</v>
      </c>
    </row>
    <row r="109" spans="1:14" ht="18" x14ac:dyDescent="0.25">
      <c r="A109" s="23" t="s">
        <v>235</v>
      </c>
      <c r="B109" s="24">
        <v>60801</v>
      </c>
      <c r="C109" s="25" t="s">
        <v>71</v>
      </c>
      <c r="D109" s="23" t="s">
        <v>236</v>
      </c>
      <c r="E109" s="26" t="s">
        <v>23</v>
      </c>
      <c r="F109" s="27">
        <v>2.14</v>
      </c>
      <c r="G109" s="50">
        <f t="shared" si="16"/>
        <v>4.28</v>
      </c>
      <c r="H109" s="161">
        <v>45.03</v>
      </c>
      <c r="I109" s="174">
        <v>0</v>
      </c>
      <c r="J109" s="143">
        <f t="shared" si="12"/>
        <v>45.03</v>
      </c>
      <c r="K109" s="143">
        <f t="shared" si="13"/>
        <v>192.72</v>
      </c>
      <c r="L109" s="143">
        <f t="shared" si="14"/>
        <v>0</v>
      </c>
      <c r="M109" s="143">
        <f t="shared" si="15"/>
        <v>192.72</v>
      </c>
      <c r="N109" s="29">
        <f t="shared" si="10"/>
        <v>6.4481394698573394E-5</v>
      </c>
    </row>
    <row r="110" spans="1:14" ht="15" customHeight="1" x14ac:dyDescent="0.25">
      <c r="A110" s="23" t="s">
        <v>237</v>
      </c>
      <c r="B110" s="24">
        <v>96995</v>
      </c>
      <c r="C110" s="31" t="s">
        <v>92</v>
      </c>
      <c r="D110" s="23" t="s">
        <v>238</v>
      </c>
      <c r="E110" s="26" t="s">
        <v>23</v>
      </c>
      <c r="F110" s="27">
        <v>3.06</v>
      </c>
      <c r="G110" s="50">
        <f t="shared" si="16"/>
        <v>6.12</v>
      </c>
      <c r="H110" s="161">
        <v>29.5</v>
      </c>
      <c r="I110" s="174">
        <v>13.05</v>
      </c>
      <c r="J110" s="143">
        <f t="shared" si="12"/>
        <v>42.55</v>
      </c>
      <c r="K110" s="143">
        <f t="shared" si="13"/>
        <v>180.54</v>
      </c>
      <c r="L110" s="143">
        <f t="shared" si="14"/>
        <v>79.86</v>
      </c>
      <c r="M110" s="143">
        <f t="shared" si="15"/>
        <v>260.39999999999998</v>
      </c>
      <c r="N110" s="29">
        <f t="shared" si="10"/>
        <v>8.7126168428333921E-5</v>
      </c>
    </row>
    <row r="111" spans="1:14" ht="27" x14ac:dyDescent="0.25">
      <c r="A111" s="23" t="s">
        <v>239</v>
      </c>
      <c r="B111" s="24">
        <v>96545</v>
      </c>
      <c r="C111" s="31" t="s">
        <v>92</v>
      </c>
      <c r="D111" s="23" t="s">
        <v>222</v>
      </c>
      <c r="E111" s="26" t="s">
        <v>206</v>
      </c>
      <c r="F111" s="27">
        <v>85.6</v>
      </c>
      <c r="G111" s="50">
        <f t="shared" si="16"/>
        <v>171.2</v>
      </c>
      <c r="H111" s="161">
        <v>2.35</v>
      </c>
      <c r="I111" s="174">
        <v>9.6199999999999992</v>
      </c>
      <c r="J111" s="143">
        <f t="shared" si="12"/>
        <v>11.969999999999999</v>
      </c>
      <c r="K111" s="143">
        <f t="shared" si="13"/>
        <v>402.32</v>
      </c>
      <c r="L111" s="143">
        <f t="shared" si="14"/>
        <v>1646.94</v>
      </c>
      <c r="M111" s="143">
        <f t="shared" si="15"/>
        <v>2049.2600000000002</v>
      </c>
      <c r="N111" s="29">
        <f t="shared" si="10"/>
        <v>6.8565350197176498E-4</v>
      </c>
    </row>
    <row r="112" spans="1:14" ht="27" x14ac:dyDescent="0.25">
      <c r="A112" s="23" t="s">
        <v>240</v>
      </c>
      <c r="B112" s="24">
        <v>96543</v>
      </c>
      <c r="C112" s="31" t="s">
        <v>92</v>
      </c>
      <c r="D112" s="23" t="s">
        <v>208</v>
      </c>
      <c r="E112" s="26" t="s">
        <v>206</v>
      </c>
      <c r="F112" s="27">
        <v>36.1</v>
      </c>
      <c r="G112" s="50">
        <f t="shared" si="16"/>
        <v>72.2</v>
      </c>
      <c r="H112" s="161">
        <v>4.5</v>
      </c>
      <c r="I112" s="174">
        <v>9.2799999999999994</v>
      </c>
      <c r="J112" s="143">
        <f t="shared" si="12"/>
        <v>13.78</v>
      </c>
      <c r="K112" s="143">
        <f t="shared" si="13"/>
        <v>324.89999999999998</v>
      </c>
      <c r="L112" s="143">
        <f t="shared" si="14"/>
        <v>670.01</v>
      </c>
      <c r="M112" s="143">
        <f t="shared" si="15"/>
        <v>994.91</v>
      </c>
      <c r="N112" s="29">
        <f t="shared" si="10"/>
        <v>3.3288285803008335E-4</v>
      </c>
    </row>
    <row r="113" spans="1:14" x14ac:dyDescent="0.25">
      <c r="A113" s="34" t="s">
        <v>241</v>
      </c>
      <c r="B113" s="51"/>
      <c r="C113" s="51"/>
      <c r="D113" s="34" t="s">
        <v>242</v>
      </c>
      <c r="E113" s="52"/>
      <c r="F113" s="52"/>
      <c r="G113" s="52"/>
      <c r="H113" s="165"/>
      <c r="I113" s="178"/>
      <c r="J113" s="151"/>
      <c r="K113" s="147"/>
      <c r="L113" s="147"/>
      <c r="M113" s="147">
        <f>SUM(M114:M118)</f>
        <v>17829.189999999999</v>
      </c>
      <c r="N113" s="37">
        <f t="shared" si="10"/>
        <v>5.9653955870997187E-3</v>
      </c>
    </row>
    <row r="114" spans="1:14" ht="18" x14ac:dyDescent="0.25">
      <c r="A114" s="23" t="s">
        <v>243</v>
      </c>
      <c r="B114" s="24">
        <v>60209</v>
      </c>
      <c r="C114" s="25" t="s">
        <v>71</v>
      </c>
      <c r="D114" s="23" t="s">
        <v>244</v>
      </c>
      <c r="E114" s="26" t="s">
        <v>27</v>
      </c>
      <c r="F114" s="27">
        <v>48.41</v>
      </c>
      <c r="G114" s="50">
        <f t="shared" si="16"/>
        <v>96.82</v>
      </c>
      <c r="H114" s="161">
        <v>43.11</v>
      </c>
      <c r="I114" s="174">
        <v>39.03</v>
      </c>
      <c r="J114" s="143">
        <f t="shared" si="12"/>
        <v>82.14</v>
      </c>
      <c r="K114" s="143">
        <f t="shared" si="13"/>
        <v>4173.91</v>
      </c>
      <c r="L114" s="143">
        <f t="shared" si="14"/>
        <v>3778.88</v>
      </c>
      <c r="M114" s="143">
        <f t="shared" si="15"/>
        <v>7952.79</v>
      </c>
      <c r="N114" s="29">
        <f t="shared" si="10"/>
        <v>2.6608914017479638E-3</v>
      </c>
    </row>
    <row r="115" spans="1:14" ht="36" x14ac:dyDescent="0.25">
      <c r="A115" s="32" t="s">
        <v>245</v>
      </c>
      <c r="B115" s="33">
        <v>94971</v>
      </c>
      <c r="C115" s="26" t="s">
        <v>92</v>
      </c>
      <c r="D115" s="30" t="s">
        <v>218</v>
      </c>
      <c r="E115" s="26" t="s">
        <v>23</v>
      </c>
      <c r="F115" s="27">
        <v>2.5099999999999998</v>
      </c>
      <c r="G115" s="50">
        <f t="shared" si="16"/>
        <v>5.0199999999999996</v>
      </c>
      <c r="H115" s="161">
        <v>44.84</v>
      </c>
      <c r="I115" s="174">
        <v>436.73</v>
      </c>
      <c r="J115" s="143">
        <f t="shared" si="12"/>
        <v>481.57000000000005</v>
      </c>
      <c r="K115" s="143">
        <f t="shared" si="13"/>
        <v>225.09</v>
      </c>
      <c r="L115" s="143">
        <f t="shared" si="14"/>
        <v>2192.38</v>
      </c>
      <c r="M115" s="143">
        <f t="shared" si="15"/>
        <v>2417.48</v>
      </c>
      <c r="N115" s="29">
        <f t="shared" si="10"/>
        <v>8.0885472216639278E-4</v>
      </c>
    </row>
    <row r="116" spans="1:14" ht="18" x14ac:dyDescent="0.25">
      <c r="A116" s="23" t="s">
        <v>246</v>
      </c>
      <c r="B116" s="24">
        <v>60801</v>
      </c>
      <c r="C116" s="25" t="s">
        <v>71</v>
      </c>
      <c r="D116" s="23" t="s">
        <v>236</v>
      </c>
      <c r="E116" s="26" t="s">
        <v>23</v>
      </c>
      <c r="F116" s="27">
        <v>2.5099999999999998</v>
      </c>
      <c r="G116" s="50">
        <f t="shared" si="16"/>
        <v>5.0199999999999996</v>
      </c>
      <c r="H116" s="161">
        <v>45.03</v>
      </c>
      <c r="I116" s="174">
        <v>0</v>
      </c>
      <c r="J116" s="143">
        <f t="shared" si="12"/>
        <v>45.03</v>
      </c>
      <c r="K116" s="143">
        <f t="shared" si="13"/>
        <v>226.05</v>
      </c>
      <c r="L116" s="143">
        <f t="shared" si="14"/>
        <v>0</v>
      </c>
      <c r="M116" s="143">
        <f t="shared" si="15"/>
        <v>226.05</v>
      </c>
      <c r="N116" s="29">
        <f t="shared" si="10"/>
        <v>7.5633142754319825E-5</v>
      </c>
    </row>
    <row r="117" spans="1:14" ht="45" x14ac:dyDescent="0.25">
      <c r="A117" s="32" t="s">
        <v>247</v>
      </c>
      <c r="B117" s="33">
        <v>92778</v>
      </c>
      <c r="C117" s="26" t="s">
        <v>92</v>
      </c>
      <c r="D117" s="23" t="s">
        <v>248</v>
      </c>
      <c r="E117" s="26" t="s">
        <v>206</v>
      </c>
      <c r="F117" s="27">
        <v>202.2</v>
      </c>
      <c r="G117" s="50">
        <f t="shared" si="16"/>
        <v>404.4</v>
      </c>
      <c r="H117" s="161">
        <v>2</v>
      </c>
      <c r="I117" s="174">
        <v>9.16</v>
      </c>
      <c r="J117" s="143">
        <f t="shared" si="12"/>
        <v>11.16</v>
      </c>
      <c r="K117" s="143">
        <f t="shared" si="13"/>
        <v>808.8</v>
      </c>
      <c r="L117" s="143">
        <f t="shared" si="14"/>
        <v>3704.3</v>
      </c>
      <c r="M117" s="143">
        <f t="shared" si="15"/>
        <v>4513.1000000000004</v>
      </c>
      <c r="N117" s="29">
        <f t="shared" si="10"/>
        <v>1.5100196264743236E-3</v>
      </c>
    </row>
    <row r="118" spans="1:14" ht="36" customHeight="1" x14ac:dyDescent="0.25">
      <c r="A118" s="32" t="s">
        <v>249</v>
      </c>
      <c r="B118" s="33">
        <v>92775</v>
      </c>
      <c r="C118" s="26" t="s">
        <v>92</v>
      </c>
      <c r="D118" s="30" t="s">
        <v>250</v>
      </c>
      <c r="E118" s="26" t="s">
        <v>206</v>
      </c>
      <c r="F118" s="27">
        <v>69.099999999999994</v>
      </c>
      <c r="G118" s="50">
        <f t="shared" si="16"/>
        <v>138.19999999999999</v>
      </c>
      <c r="H118" s="161">
        <v>6.86</v>
      </c>
      <c r="I118" s="174">
        <v>12.82</v>
      </c>
      <c r="J118" s="143">
        <f t="shared" si="12"/>
        <v>19.68</v>
      </c>
      <c r="K118" s="143">
        <f t="shared" si="13"/>
        <v>948.05</v>
      </c>
      <c r="L118" s="143">
        <f t="shared" si="14"/>
        <v>1771.72</v>
      </c>
      <c r="M118" s="143">
        <f t="shared" si="15"/>
        <v>2719.77</v>
      </c>
      <c r="N118" s="29">
        <f t="shared" si="10"/>
        <v>9.099966939567195E-4</v>
      </c>
    </row>
    <row r="119" spans="1:14" x14ac:dyDescent="0.25">
      <c r="A119" s="34" t="s">
        <v>251</v>
      </c>
      <c r="B119" s="51"/>
      <c r="C119" s="51"/>
      <c r="D119" s="34" t="s">
        <v>252</v>
      </c>
      <c r="E119" s="52"/>
      <c r="F119" s="52"/>
      <c r="G119" s="52"/>
      <c r="H119" s="165"/>
      <c r="I119" s="178"/>
      <c r="J119" s="151"/>
      <c r="K119" s="147"/>
      <c r="L119" s="147"/>
      <c r="M119" s="147">
        <f>SUM(M120:M126)</f>
        <v>24666.59</v>
      </c>
      <c r="N119" s="37">
        <f t="shared" si="10"/>
        <v>8.253093221553983E-3</v>
      </c>
    </row>
    <row r="120" spans="1:14" ht="36" x14ac:dyDescent="0.25">
      <c r="A120" s="32" t="s">
        <v>253</v>
      </c>
      <c r="B120" s="33">
        <v>92464</v>
      </c>
      <c r="C120" s="26" t="s">
        <v>92</v>
      </c>
      <c r="D120" s="30" t="s">
        <v>254</v>
      </c>
      <c r="E120" s="26" t="s">
        <v>27</v>
      </c>
      <c r="F120" s="27">
        <v>62.48</v>
      </c>
      <c r="G120" s="50">
        <f t="shared" si="16"/>
        <v>124.96</v>
      </c>
      <c r="H120" s="161">
        <v>38.72</v>
      </c>
      <c r="I120" s="174">
        <v>61.27</v>
      </c>
      <c r="J120" s="143">
        <f t="shared" si="12"/>
        <v>99.990000000000009</v>
      </c>
      <c r="K120" s="143">
        <f t="shared" si="13"/>
        <v>4838.45</v>
      </c>
      <c r="L120" s="143">
        <f t="shared" si="14"/>
        <v>7656.29</v>
      </c>
      <c r="M120" s="143">
        <f t="shared" si="15"/>
        <v>12494.75</v>
      </c>
      <c r="N120" s="29">
        <f t="shared" si="10"/>
        <v>4.1805671773038604E-3</v>
      </c>
    </row>
    <row r="121" spans="1:14" ht="36" x14ac:dyDescent="0.25">
      <c r="A121" s="32" t="s">
        <v>255</v>
      </c>
      <c r="B121" s="33">
        <v>94971</v>
      </c>
      <c r="C121" s="26" t="s">
        <v>92</v>
      </c>
      <c r="D121" s="30" t="s">
        <v>218</v>
      </c>
      <c r="E121" s="26" t="s">
        <v>23</v>
      </c>
      <c r="F121" s="27">
        <v>4.33</v>
      </c>
      <c r="G121" s="50">
        <f t="shared" si="16"/>
        <v>8.66</v>
      </c>
      <c r="H121" s="161">
        <v>44.84</v>
      </c>
      <c r="I121" s="174">
        <v>436.73</v>
      </c>
      <c r="J121" s="143">
        <f t="shared" si="12"/>
        <v>481.57000000000005</v>
      </c>
      <c r="K121" s="143">
        <f t="shared" si="13"/>
        <v>388.31</v>
      </c>
      <c r="L121" s="143">
        <f t="shared" si="14"/>
        <v>3782.08</v>
      </c>
      <c r="M121" s="143">
        <f t="shared" si="15"/>
        <v>4170.3900000000003</v>
      </c>
      <c r="N121" s="29">
        <f t="shared" si="10"/>
        <v>1.3953536925953899E-3</v>
      </c>
    </row>
    <row r="122" spans="1:14" ht="18" x14ac:dyDescent="0.25">
      <c r="A122" s="23" t="s">
        <v>256</v>
      </c>
      <c r="B122" s="24">
        <v>60801</v>
      </c>
      <c r="C122" s="25" t="s">
        <v>71</v>
      </c>
      <c r="D122" s="23" t="s">
        <v>236</v>
      </c>
      <c r="E122" s="26" t="s">
        <v>23</v>
      </c>
      <c r="F122" s="27">
        <v>4.33</v>
      </c>
      <c r="G122" s="50">
        <f t="shared" si="16"/>
        <v>8.66</v>
      </c>
      <c r="H122" s="161">
        <v>45.03</v>
      </c>
      <c r="I122" s="174">
        <v>0</v>
      </c>
      <c r="J122" s="143">
        <f t="shared" si="12"/>
        <v>45.03</v>
      </c>
      <c r="K122" s="143">
        <f t="shared" si="13"/>
        <v>389.95</v>
      </c>
      <c r="L122" s="143">
        <f t="shared" si="14"/>
        <v>0</v>
      </c>
      <c r="M122" s="143">
        <f t="shared" si="15"/>
        <v>389.95</v>
      </c>
      <c r="N122" s="29">
        <f t="shared" si="10"/>
        <v>1.3047177180733032E-4</v>
      </c>
    </row>
    <row r="123" spans="1:14" ht="36" customHeight="1" x14ac:dyDescent="0.25">
      <c r="A123" s="32" t="s">
        <v>257</v>
      </c>
      <c r="B123" s="33">
        <v>92776</v>
      </c>
      <c r="C123" s="26" t="s">
        <v>92</v>
      </c>
      <c r="D123" s="30" t="s">
        <v>258</v>
      </c>
      <c r="E123" s="26" t="s">
        <v>206</v>
      </c>
      <c r="F123" s="27">
        <v>27.1</v>
      </c>
      <c r="G123" s="50">
        <f t="shared" si="16"/>
        <v>54.2</v>
      </c>
      <c r="H123" s="161">
        <v>4.8499999999999996</v>
      </c>
      <c r="I123" s="174">
        <v>13.35</v>
      </c>
      <c r="J123" s="143">
        <f t="shared" si="12"/>
        <v>18.2</v>
      </c>
      <c r="K123" s="143">
        <f t="shared" si="13"/>
        <v>262.87</v>
      </c>
      <c r="L123" s="143">
        <f t="shared" si="14"/>
        <v>723.57</v>
      </c>
      <c r="M123" s="143">
        <f t="shared" si="15"/>
        <v>986.44</v>
      </c>
      <c r="N123" s="29">
        <f t="shared" si="10"/>
        <v>3.3004891545486068E-4</v>
      </c>
    </row>
    <row r="124" spans="1:14" ht="45" x14ac:dyDescent="0.25">
      <c r="A124" s="32" t="s">
        <v>259</v>
      </c>
      <c r="B124" s="33">
        <v>92777</v>
      </c>
      <c r="C124" s="26" t="s">
        <v>92</v>
      </c>
      <c r="D124" s="30" t="s">
        <v>260</v>
      </c>
      <c r="E124" s="26" t="s">
        <v>206</v>
      </c>
      <c r="F124" s="27">
        <v>130.30000000000001</v>
      </c>
      <c r="G124" s="50">
        <f t="shared" si="16"/>
        <v>260.60000000000002</v>
      </c>
      <c r="H124" s="161">
        <v>3.42</v>
      </c>
      <c r="I124" s="174">
        <v>13.37</v>
      </c>
      <c r="J124" s="143">
        <f t="shared" si="12"/>
        <v>16.79</v>
      </c>
      <c r="K124" s="143">
        <f t="shared" si="13"/>
        <v>891.25</v>
      </c>
      <c r="L124" s="143">
        <f t="shared" si="14"/>
        <v>3484.22</v>
      </c>
      <c r="M124" s="143">
        <f t="shared" si="15"/>
        <v>4375.47</v>
      </c>
      <c r="N124" s="29">
        <f t="shared" si="10"/>
        <v>1.4639705690212069E-3</v>
      </c>
    </row>
    <row r="125" spans="1:14" ht="36" customHeight="1" x14ac:dyDescent="0.25">
      <c r="A125" s="32" t="s">
        <v>261</v>
      </c>
      <c r="B125" s="33">
        <v>92778</v>
      </c>
      <c r="C125" s="26" t="s">
        <v>92</v>
      </c>
      <c r="D125" s="30" t="s">
        <v>262</v>
      </c>
      <c r="E125" s="26" t="s">
        <v>206</v>
      </c>
      <c r="F125" s="27">
        <v>10.5</v>
      </c>
      <c r="G125" s="50">
        <f t="shared" si="16"/>
        <v>21</v>
      </c>
      <c r="H125" s="161">
        <v>2</v>
      </c>
      <c r="I125" s="174">
        <v>9.16</v>
      </c>
      <c r="J125" s="143">
        <f t="shared" si="12"/>
        <v>11.16</v>
      </c>
      <c r="K125" s="143">
        <f t="shared" si="13"/>
        <v>42</v>
      </c>
      <c r="L125" s="143">
        <f t="shared" si="14"/>
        <v>192.36</v>
      </c>
      <c r="M125" s="143">
        <f t="shared" si="15"/>
        <v>234.36</v>
      </c>
      <c r="N125" s="29">
        <f t="shared" si="10"/>
        <v>7.8413551585500537E-5</v>
      </c>
    </row>
    <row r="126" spans="1:14" ht="46.5" customHeight="1" x14ac:dyDescent="0.25">
      <c r="A126" s="32" t="s">
        <v>263</v>
      </c>
      <c r="B126" s="33">
        <v>92775</v>
      </c>
      <c r="C126" s="26" t="s">
        <v>92</v>
      </c>
      <c r="D126" s="23" t="s">
        <v>264</v>
      </c>
      <c r="E126" s="26" t="s">
        <v>206</v>
      </c>
      <c r="F126" s="27">
        <v>51.2</v>
      </c>
      <c r="G126" s="50">
        <f t="shared" si="16"/>
        <v>102.4</v>
      </c>
      <c r="H126" s="161">
        <v>6.86</v>
      </c>
      <c r="I126" s="174">
        <v>12.82</v>
      </c>
      <c r="J126" s="143">
        <f t="shared" si="12"/>
        <v>19.68</v>
      </c>
      <c r="K126" s="143">
        <f t="shared" si="13"/>
        <v>702.46</v>
      </c>
      <c r="L126" s="143">
        <f t="shared" si="14"/>
        <v>1312.76</v>
      </c>
      <c r="M126" s="143">
        <f t="shared" si="15"/>
        <v>2015.23</v>
      </c>
      <c r="N126" s="29">
        <f t="shared" si="10"/>
        <v>6.7426754378583482E-4</v>
      </c>
    </row>
    <row r="127" spans="1:14" x14ac:dyDescent="0.25">
      <c r="A127" s="34" t="s">
        <v>265</v>
      </c>
      <c r="B127" s="51"/>
      <c r="C127" s="51"/>
      <c r="D127" s="34" t="s">
        <v>266</v>
      </c>
      <c r="E127" s="52"/>
      <c r="F127" s="52"/>
      <c r="G127" s="52"/>
      <c r="H127" s="165"/>
      <c r="I127" s="178"/>
      <c r="J127" s="151"/>
      <c r="K127" s="147"/>
      <c r="L127" s="147"/>
      <c r="M127" s="147">
        <f>M128</f>
        <v>24817.43</v>
      </c>
      <c r="N127" s="37">
        <f t="shared" si="10"/>
        <v>8.303562158749566E-3</v>
      </c>
    </row>
    <row r="128" spans="1:14" ht="27" x14ac:dyDescent="0.25">
      <c r="A128" s="32" t="s">
        <v>267</v>
      </c>
      <c r="B128" s="33">
        <v>61101</v>
      </c>
      <c r="C128" s="53" t="s">
        <v>268</v>
      </c>
      <c r="D128" s="23" t="s">
        <v>269</v>
      </c>
      <c r="E128" s="26" t="s">
        <v>27</v>
      </c>
      <c r="F128" s="27">
        <v>104.31</v>
      </c>
      <c r="G128" s="50">
        <f t="shared" si="16"/>
        <v>208.62</v>
      </c>
      <c r="H128" s="161">
        <v>18.75</v>
      </c>
      <c r="I128" s="174">
        <v>100.21</v>
      </c>
      <c r="J128" s="143">
        <f t="shared" si="12"/>
        <v>118.96</v>
      </c>
      <c r="K128" s="143">
        <f t="shared" si="13"/>
        <v>3911.62</v>
      </c>
      <c r="L128" s="143">
        <f t="shared" si="14"/>
        <v>20905.810000000001</v>
      </c>
      <c r="M128" s="143">
        <f t="shared" si="15"/>
        <v>24817.43</v>
      </c>
      <c r="N128" s="29">
        <f t="shared" si="10"/>
        <v>8.303562158749566E-3</v>
      </c>
    </row>
    <row r="129" spans="1:14" x14ac:dyDescent="0.25">
      <c r="A129" s="34" t="s">
        <v>270</v>
      </c>
      <c r="B129" s="51"/>
      <c r="C129" s="51"/>
      <c r="D129" s="34" t="s">
        <v>271</v>
      </c>
      <c r="E129" s="52"/>
      <c r="F129" s="52"/>
      <c r="G129" s="52"/>
      <c r="H129" s="165"/>
      <c r="I129" s="178"/>
      <c r="J129" s="151"/>
      <c r="K129" s="147"/>
      <c r="L129" s="147"/>
      <c r="M129" s="147">
        <f>M130</f>
        <v>2170.13</v>
      </c>
      <c r="N129" s="37">
        <f t="shared" si="10"/>
        <v>7.260948997364835E-4</v>
      </c>
    </row>
    <row r="130" spans="1:14" ht="18" x14ac:dyDescent="0.25">
      <c r="A130" s="23" t="s">
        <v>272</v>
      </c>
      <c r="B130" s="24">
        <v>60010</v>
      </c>
      <c r="C130" s="25" t="s">
        <v>71</v>
      </c>
      <c r="D130" s="23" t="s">
        <v>273</v>
      </c>
      <c r="E130" s="26" t="s">
        <v>23</v>
      </c>
      <c r="F130" s="27">
        <v>0.36</v>
      </c>
      <c r="G130" s="50">
        <f t="shared" si="16"/>
        <v>0.72</v>
      </c>
      <c r="H130" s="161">
        <v>714.76</v>
      </c>
      <c r="I130" s="174">
        <v>2299.3200000000002</v>
      </c>
      <c r="J130" s="143">
        <f t="shared" si="12"/>
        <v>3014.08</v>
      </c>
      <c r="K130" s="143">
        <f t="shared" si="13"/>
        <v>514.62</v>
      </c>
      <c r="L130" s="143">
        <f t="shared" si="14"/>
        <v>1655.51</v>
      </c>
      <c r="M130" s="143">
        <f t="shared" si="15"/>
        <v>2170.13</v>
      </c>
      <c r="N130" s="29">
        <f t="shared" si="10"/>
        <v>7.260948997364835E-4</v>
      </c>
    </row>
    <row r="131" spans="1:14" x14ac:dyDescent="0.25">
      <c r="A131" s="19" t="s">
        <v>274</v>
      </c>
      <c r="B131" s="49"/>
      <c r="C131" s="49"/>
      <c r="D131" s="19" t="s">
        <v>117</v>
      </c>
      <c r="E131" s="21"/>
      <c r="F131" s="21"/>
      <c r="G131" s="21"/>
      <c r="H131" s="160"/>
      <c r="I131" s="173"/>
      <c r="J131" s="141"/>
      <c r="K131" s="142"/>
      <c r="L131" s="142"/>
      <c r="M131" s="142">
        <f>SUM(M132:M133)</f>
        <v>48802.53</v>
      </c>
      <c r="N131" s="22">
        <f t="shared" si="10"/>
        <v>1.6328638435133713E-2</v>
      </c>
    </row>
    <row r="132" spans="1:14" ht="18" x14ac:dyDescent="0.25">
      <c r="A132" s="32" t="s">
        <v>275</v>
      </c>
      <c r="B132" s="33">
        <v>100602</v>
      </c>
      <c r="C132" s="53" t="s">
        <v>268</v>
      </c>
      <c r="D132" s="32" t="s">
        <v>276</v>
      </c>
      <c r="E132" s="26" t="s">
        <v>27</v>
      </c>
      <c r="F132" s="27">
        <v>138.38</v>
      </c>
      <c r="G132" s="50">
        <f t="shared" si="16"/>
        <v>276.76</v>
      </c>
      <c r="H132" s="161">
        <v>39</v>
      </c>
      <c r="I132" s="174">
        <v>135</v>
      </c>
      <c r="J132" s="143">
        <f t="shared" si="12"/>
        <v>174</v>
      </c>
      <c r="K132" s="143">
        <f t="shared" si="13"/>
        <v>10793.64</v>
      </c>
      <c r="L132" s="143">
        <f t="shared" si="14"/>
        <v>37362.6</v>
      </c>
      <c r="M132" s="143">
        <f t="shared" si="15"/>
        <v>48156.24</v>
      </c>
      <c r="N132" s="29">
        <f t="shared" si="10"/>
        <v>1.6112398913653115E-2</v>
      </c>
    </row>
    <row r="133" spans="1:14" ht="27" customHeight="1" x14ac:dyDescent="0.25">
      <c r="A133" s="23" t="s">
        <v>277</v>
      </c>
      <c r="B133" s="24">
        <v>93201</v>
      </c>
      <c r="C133" s="31" t="s">
        <v>92</v>
      </c>
      <c r="D133" s="23" t="s">
        <v>278</v>
      </c>
      <c r="E133" s="26" t="s">
        <v>203</v>
      </c>
      <c r="F133" s="27">
        <v>50.1</v>
      </c>
      <c r="G133" s="50">
        <f t="shared" si="16"/>
        <v>100.2</v>
      </c>
      <c r="H133" s="161">
        <v>3.73</v>
      </c>
      <c r="I133" s="174">
        <v>2.72</v>
      </c>
      <c r="J133" s="143">
        <f t="shared" si="12"/>
        <v>6.45</v>
      </c>
      <c r="K133" s="143">
        <f t="shared" si="13"/>
        <v>373.74</v>
      </c>
      <c r="L133" s="143">
        <f t="shared" si="14"/>
        <v>272.54000000000002</v>
      </c>
      <c r="M133" s="143">
        <f t="shared" si="15"/>
        <v>646.29</v>
      </c>
      <c r="N133" s="29">
        <f t="shared" si="10"/>
        <v>2.1623952148059879E-4</v>
      </c>
    </row>
    <row r="134" spans="1:14" x14ac:dyDescent="0.25">
      <c r="A134" s="19" t="s">
        <v>279</v>
      </c>
      <c r="B134" s="20"/>
      <c r="C134" s="20"/>
      <c r="D134" s="19" t="s">
        <v>280</v>
      </c>
      <c r="E134" s="21"/>
      <c r="F134" s="21"/>
      <c r="G134" s="21"/>
      <c r="H134" s="160"/>
      <c r="I134" s="173"/>
      <c r="J134" s="141"/>
      <c r="K134" s="142"/>
      <c r="L134" s="142"/>
      <c r="M134" s="142">
        <f>M135</f>
        <v>3252.75</v>
      </c>
      <c r="N134" s="22">
        <f t="shared" si="10"/>
        <v>1.0883242870785837E-3</v>
      </c>
    </row>
    <row r="135" spans="1:14" ht="36" customHeight="1" x14ac:dyDescent="0.25">
      <c r="A135" s="32" t="s">
        <v>281</v>
      </c>
      <c r="B135" s="33">
        <v>98562</v>
      </c>
      <c r="C135" s="26" t="s">
        <v>92</v>
      </c>
      <c r="D135" s="30" t="s">
        <v>282</v>
      </c>
      <c r="E135" s="26" t="s">
        <v>27</v>
      </c>
      <c r="F135" s="27">
        <v>37.700000000000003</v>
      </c>
      <c r="G135" s="50">
        <f t="shared" si="16"/>
        <v>75.400000000000006</v>
      </c>
      <c r="H135" s="161">
        <v>18.88</v>
      </c>
      <c r="I135" s="174">
        <v>24.26</v>
      </c>
      <c r="J135" s="143">
        <f t="shared" si="12"/>
        <v>43.14</v>
      </c>
      <c r="K135" s="143">
        <f t="shared" si="13"/>
        <v>1423.55</v>
      </c>
      <c r="L135" s="143">
        <f t="shared" si="14"/>
        <v>1829.2</v>
      </c>
      <c r="M135" s="143">
        <f t="shared" si="15"/>
        <v>3252.75</v>
      </c>
      <c r="N135" s="29">
        <f t="shared" si="10"/>
        <v>1.0883242870785837E-3</v>
      </c>
    </row>
    <row r="136" spans="1:14" x14ac:dyDescent="0.25">
      <c r="A136" s="19" t="s">
        <v>283</v>
      </c>
      <c r="B136" s="49"/>
      <c r="C136" s="49"/>
      <c r="D136" s="19" t="s">
        <v>284</v>
      </c>
      <c r="E136" s="21"/>
      <c r="F136" s="21"/>
      <c r="G136" s="21"/>
      <c r="H136" s="160"/>
      <c r="I136" s="173"/>
      <c r="J136" s="141"/>
      <c r="K136" s="142"/>
      <c r="L136" s="142"/>
      <c r="M136" s="142">
        <f>SUM(M137)</f>
        <v>47843.44</v>
      </c>
      <c r="N136" s="22">
        <f t="shared" si="10"/>
        <v>1.6007740444051032E-2</v>
      </c>
    </row>
    <row r="137" spans="1:14" ht="45" customHeight="1" x14ac:dyDescent="0.25">
      <c r="A137" s="32" t="s">
        <v>285</v>
      </c>
      <c r="B137" s="33">
        <v>100775</v>
      </c>
      <c r="C137" s="26" t="s">
        <v>92</v>
      </c>
      <c r="D137" s="23" t="s">
        <v>286</v>
      </c>
      <c r="E137" s="26" t="s">
        <v>206</v>
      </c>
      <c r="F137" s="27">
        <v>2159</v>
      </c>
      <c r="G137" s="50">
        <f t="shared" si="16"/>
        <v>4318</v>
      </c>
      <c r="H137" s="161">
        <v>0.8</v>
      </c>
      <c r="I137" s="174">
        <v>10.28</v>
      </c>
      <c r="J137" s="143">
        <f t="shared" si="12"/>
        <v>11.08</v>
      </c>
      <c r="K137" s="143">
        <f t="shared" si="13"/>
        <v>3454.4</v>
      </c>
      <c r="L137" s="143">
        <f t="shared" si="14"/>
        <v>44389.04</v>
      </c>
      <c r="M137" s="143">
        <f t="shared" si="15"/>
        <v>47843.44</v>
      </c>
      <c r="N137" s="29">
        <f t="shared" si="10"/>
        <v>1.6007740444051032E-2</v>
      </c>
    </row>
    <row r="138" spans="1:14" x14ac:dyDescent="0.25">
      <c r="A138" s="19" t="s">
        <v>287</v>
      </c>
      <c r="B138" s="20"/>
      <c r="C138" s="20"/>
      <c r="D138" s="19" t="s">
        <v>288</v>
      </c>
      <c r="E138" s="21"/>
      <c r="F138" s="21"/>
      <c r="G138" s="21"/>
      <c r="H138" s="160"/>
      <c r="I138" s="173"/>
      <c r="J138" s="141"/>
      <c r="K138" s="142"/>
      <c r="L138" s="142"/>
      <c r="M138" s="142">
        <f>SUM(M139:M141)</f>
        <v>20039.669999999998</v>
      </c>
      <c r="N138" s="22">
        <f t="shared" si="10"/>
        <v>6.7049910279117905E-3</v>
      </c>
    </row>
    <row r="139" spans="1:14" ht="18" x14ac:dyDescent="0.25">
      <c r="A139" s="32" t="s">
        <v>289</v>
      </c>
      <c r="B139" s="33">
        <v>160401</v>
      </c>
      <c r="C139" s="53" t="s">
        <v>268</v>
      </c>
      <c r="D139" s="32" t="s">
        <v>290</v>
      </c>
      <c r="E139" s="26" t="s">
        <v>27</v>
      </c>
      <c r="F139" s="27">
        <v>162.19</v>
      </c>
      <c r="G139" s="50">
        <f t="shared" si="16"/>
        <v>324.38</v>
      </c>
      <c r="H139" s="161">
        <v>4.08</v>
      </c>
      <c r="I139" s="174">
        <v>46.44</v>
      </c>
      <c r="J139" s="143">
        <f t="shared" si="12"/>
        <v>50.519999999999996</v>
      </c>
      <c r="K139" s="143">
        <f t="shared" si="13"/>
        <v>1323.47</v>
      </c>
      <c r="L139" s="143">
        <f t="shared" si="14"/>
        <v>15064.2</v>
      </c>
      <c r="M139" s="143">
        <f t="shared" si="15"/>
        <v>16387.669999999998</v>
      </c>
      <c r="N139" s="29">
        <f t="shared" si="10"/>
        <v>5.4830833201534365E-3</v>
      </c>
    </row>
    <row r="140" spans="1:14" ht="18" x14ac:dyDescent="0.25">
      <c r="A140" s="23" t="s">
        <v>291</v>
      </c>
      <c r="B140" s="24">
        <v>160402</v>
      </c>
      <c r="C140" s="25" t="s">
        <v>71</v>
      </c>
      <c r="D140" s="23" t="s">
        <v>292</v>
      </c>
      <c r="E140" s="26" t="s">
        <v>82</v>
      </c>
      <c r="F140" s="27">
        <v>16.55</v>
      </c>
      <c r="G140" s="50">
        <f t="shared" si="16"/>
        <v>33.1</v>
      </c>
      <c r="H140" s="161">
        <v>18.23</v>
      </c>
      <c r="I140" s="174">
        <v>14.82</v>
      </c>
      <c r="J140" s="143">
        <f t="shared" si="12"/>
        <v>33.049999999999997</v>
      </c>
      <c r="K140" s="143">
        <f t="shared" si="13"/>
        <v>603.41</v>
      </c>
      <c r="L140" s="143">
        <f t="shared" si="14"/>
        <v>490.54</v>
      </c>
      <c r="M140" s="143">
        <f t="shared" si="15"/>
        <v>1093.95</v>
      </c>
      <c r="N140" s="29">
        <f t="shared" si="10"/>
        <v>3.6602024559207337E-4</v>
      </c>
    </row>
    <row r="141" spans="1:14" ht="18" x14ac:dyDescent="0.25">
      <c r="A141" s="23" t="s">
        <v>293</v>
      </c>
      <c r="B141" s="24">
        <v>94224</v>
      </c>
      <c r="C141" s="31" t="s">
        <v>92</v>
      </c>
      <c r="D141" s="23" t="s">
        <v>294</v>
      </c>
      <c r="E141" s="26" t="s">
        <v>203</v>
      </c>
      <c r="F141" s="27">
        <v>52.7</v>
      </c>
      <c r="G141" s="50">
        <f t="shared" si="16"/>
        <v>105.4</v>
      </c>
      <c r="H141" s="161">
        <v>14.93</v>
      </c>
      <c r="I141" s="174">
        <v>9.34</v>
      </c>
      <c r="J141" s="143">
        <f t="shared" si="12"/>
        <v>24.27</v>
      </c>
      <c r="K141" s="143">
        <f t="shared" si="13"/>
        <v>1573.62</v>
      </c>
      <c r="L141" s="143">
        <f t="shared" si="14"/>
        <v>984.43</v>
      </c>
      <c r="M141" s="143">
        <f t="shared" si="15"/>
        <v>2558.0500000000002</v>
      </c>
      <c r="N141" s="29">
        <f t="shared" si="10"/>
        <v>8.558874621662811E-4</v>
      </c>
    </row>
    <row r="142" spans="1:14" x14ac:dyDescent="0.25">
      <c r="A142" s="19" t="s">
        <v>295</v>
      </c>
      <c r="B142" s="49"/>
      <c r="C142" s="49"/>
      <c r="D142" s="19" t="s">
        <v>133</v>
      </c>
      <c r="E142" s="21"/>
      <c r="F142" s="21"/>
      <c r="G142" s="21"/>
      <c r="H142" s="160"/>
      <c r="I142" s="173"/>
      <c r="J142" s="141"/>
      <c r="K142" s="142"/>
      <c r="L142" s="142"/>
      <c r="M142" s="142">
        <f>SUM(M143:M145)</f>
        <v>25890.25</v>
      </c>
      <c r="N142" s="22">
        <f t="shared" si="10"/>
        <v>8.6625126042690955E-3</v>
      </c>
    </row>
    <row r="143" spans="1:14" ht="45" customHeight="1" x14ac:dyDescent="0.25">
      <c r="A143" s="32" t="s">
        <v>296</v>
      </c>
      <c r="B143" s="33">
        <v>94562</v>
      </c>
      <c r="C143" s="26" t="s">
        <v>92</v>
      </c>
      <c r="D143" s="30" t="s">
        <v>297</v>
      </c>
      <c r="E143" s="26" t="s">
        <v>27</v>
      </c>
      <c r="F143" s="27">
        <v>9.6</v>
      </c>
      <c r="G143" s="50">
        <f t="shared" si="16"/>
        <v>19.2</v>
      </c>
      <c r="H143" s="161">
        <v>57.6</v>
      </c>
      <c r="I143" s="174">
        <v>724.57</v>
      </c>
      <c r="J143" s="143">
        <f t="shared" si="12"/>
        <v>782.17000000000007</v>
      </c>
      <c r="K143" s="143">
        <f t="shared" si="13"/>
        <v>1105.92</v>
      </c>
      <c r="L143" s="143">
        <f t="shared" si="14"/>
        <v>13911.74</v>
      </c>
      <c r="M143" s="143">
        <f t="shared" si="15"/>
        <v>15017.66</v>
      </c>
      <c r="N143" s="29">
        <f t="shared" si="10"/>
        <v>5.0246972909349201E-3</v>
      </c>
    </row>
    <row r="144" spans="1:14" ht="18" x14ac:dyDescent="0.25">
      <c r="A144" s="23" t="s">
        <v>298</v>
      </c>
      <c r="B144" s="24">
        <v>180381</v>
      </c>
      <c r="C144" s="25" t="s">
        <v>71</v>
      </c>
      <c r="D144" s="23" t="s">
        <v>299</v>
      </c>
      <c r="E144" s="26" t="s">
        <v>27</v>
      </c>
      <c r="F144" s="27">
        <v>4.8</v>
      </c>
      <c r="G144" s="50">
        <f t="shared" si="16"/>
        <v>9.6</v>
      </c>
      <c r="H144" s="161">
        <v>45.67</v>
      </c>
      <c r="I144" s="174">
        <v>498.15</v>
      </c>
      <c r="J144" s="143">
        <f t="shared" si="12"/>
        <v>543.81999999999994</v>
      </c>
      <c r="K144" s="143">
        <f t="shared" si="13"/>
        <v>438.43</v>
      </c>
      <c r="L144" s="143">
        <f t="shared" si="14"/>
        <v>4782.24</v>
      </c>
      <c r="M144" s="143">
        <f t="shared" si="15"/>
        <v>5220.67</v>
      </c>
      <c r="N144" s="29">
        <f t="shared" si="10"/>
        <v>1.7467625719230033E-3</v>
      </c>
    </row>
    <row r="145" spans="1:14" ht="18" x14ac:dyDescent="0.25">
      <c r="A145" s="23" t="s">
        <v>300</v>
      </c>
      <c r="B145" s="24">
        <v>180501</v>
      </c>
      <c r="C145" s="25" t="s">
        <v>71</v>
      </c>
      <c r="D145" s="23" t="s">
        <v>301</v>
      </c>
      <c r="E145" s="26" t="s">
        <v>27</v>
      </c>
      <c r="F145" s="27">
        <v>3.36</v>
      </c>
      <c r="G145" s="50">
        <f t="shared" si="16"/>
        <v>6.72</v>
      </c>
      <c r="H145" s="161">
        <v>42.74</v>
      </c>
      <c r="I145" s="174">
        <v>798.32</v>
      </c>
      <c r="J145" s="143">
        <f t="shared" si="12"/>
        <v>841.06000000000006</v>
      </c>
      <c r="K145" s="143">
        <f t="shared" si="13"/>
        <v>287.20999999999998</v>
      </c>
      <c r="L145" s="143">
        <f t="shared" si="14"/>
        <v>5364.71</v>
      </c>
      <c r="M145" s="143">
        <f t="shared" si="15"/>
        <v>5651.92</v>
      </c>
      <c r="N145" s="29">
        <f t="shared" ref="N145:N208" si="17">M145/$M$1279</f>
        <v>1.8910527414111714E-3</v>
      </c>
    </row>
    <row r="146" spans="1:14" x14ac:dyDescent="0.25">
      <c r="A146" s="19" t="s">
        <v>302</v>
      </c>
      <c r="B146" s="49"/>
      <c r="C146" s="49"/>
      <c r="D146" s="19" t="s">
        <v>303</v>
      </c>
      <c r="E146" s="21"/>
      <c r="F146" s="21"/>
      <c r="G146" s="21"/>
      <c r="H146" s="160"/>
      <c r="I146" s="173"/>
      <c r="J146" s="141"/>
      <c r="K146" s="142"/>
      <c r="L146" s="142"/>
      <c r="M146" s="142">
        <f>M147</f>
        <v>4825.4399999999996</v>
      </c>
      <c r="N146" s="22">
        <f t="shared" si="17"/>
        <v>1.6145241865622873E-3</v>
      </c>
    </row>
    <row r="147" spans="1:14" ht="18" x14ac:dyDescent="0.25">
      <c r="A147" s="23" t="s">
        <v>304</v>
      </c>
      <c r="B147" s="24">
        <v>190102</v>
      </c>
      <c r="C147" s="25" t="s">
        <v>71</v>
      </c>
      <c r="D147" s="23" t="s">
        <v>305</v>
      </c>
      <c r="E147" s="26" t="s">
        <v>27</v>
      </c>
      <c r="F147" s="27">
        <v>14.4</v>
      </c>
      <c r="G147" s="50">
        <f t="shared" si="16"/>
        <v>28.8</v>
      </c>
      <c r="H147" s="161">
        <v>0</v>
      </c>
      <c r="I147" s="174">
        <v>167.55</v>
      </c>
      <c r="J147" s="143">
        <f t="shared" ref="J147:J210" si="18">H147+I147</f>
        <v>167.55</v>
      </c>
      <c r="K147" s="143">
        <f t="shared" si="13"/>
        <v>0</v>
      </c>
      <c r="L147" s="143">
        <f t="shared" si="14"/>
        <v>4825.4399999999996</v>
      </c>
      <c r="M147" s="143">
        <f t="shared" si="15"/>
        <v>4825.4399999999996</v>
      </c>
      <c r="N147" s="29">
        <f t="shared" si="17"/>
        <v>1.6145241865622873E-3</v>
      </c>
    </row>
    <row r="148" spans="1:14" x14ac:dyDescent="0.25">
      <c r="A148" s="19" t="s">
        <v>306</v>
      </c>
      <c r="B148" s="49"/>
      <c r="C148" s="49"/>
      <c r="D148" s="19" t="s">
        <v>307</v>
      </c>
      <c r="E148" s="21"/>
      <c r="F148" s="21"/>
      <c r="G148" s="21"/>
      <c r="H148" s="160"/>
      <c r="I148" s="173"/>
      <c r="J148" s="141"/>
      <c r="K148" s="142"/>
      <c r="L148" s="142"/>
      <c r="M148" s="142">
        <f>SUM(M149:M150)</f>
        <v>18608.07</v>
      </c>
      <c r="N148" s="22">
        <f t="shared" si="17"/>
        <v>6.2259978530961125E-3</v>
      </c>
    </row>
    <row r="149" spans="1:14" ht="18" x14ac:dyDescent="0.25">
      <c r="A149" s="32" t="s">
        <v>308</v>
      </c>
      <c r="B149" s="33">
        <v>200101</v>
      </c>
      <c r="C149" s="53" t="s">
        <v>268</v>
      </c>
      <c r="D149" s="32" t="s">
        <v>121</v>
      </c>
      <c r="E149" s="26" t="s">
        <v>27</v>
      </c>
      <c r="F149" s="27">
        <v>268.67</v>
      </c>
      <c r="G149" s="50">
        <f t="shared" si="16"/>
        <v>537.34</v>
      </c>
      <c r="H149" s="161">
        <v>3.22</v>
      </c>
      <c r="I149" s="174">
        <v>2.4700000000000002</v>
      </c>
      <c r="J149" s="143">
        <f t="shared" si="18"/>
        <v>5.69</v>
      </c>
      <c r="K149" s="143">
        <f t="shared" ref="K149:K211" si="19">TRUNC(H149*G149,2)</f>
        <v>1730.23</v>
      </c>
      <c r="L149" s="143">
        <f t="shared" ref="L149:L211" si="20">TRUNC(I149*G149,2)</f>
        <v>1327.22</v>
      </c>
      <c r="M149" s="143">
        <f t="shared" ref="M149:M211" si="21">TRUNC((I149+H149)*G149,2)</f>
        <v>3057.46</v>
      </c>
      <c r="N149" s="29">
        <f t="shared" si="17"/>
        <v>1.0229830066163358E-3</v>
      </c>
    </row>
    <row r="150" spans="1:14" ht="18" x14ac:dyDescent="0.25">
      <c r="A150" s="32" t="s">
        <v>309</v>
      </c>
      <c r="B150" s="33">
        <v>200502</v>
      </c>
      <c r="C150" s="53" t="s">
        <v>268</v>
      </c>
      <c r="D150" s="32" t="s">
        <v>310</v>
      </c>
      <c r="E150" s="26" t="s">
        <v>27</v>
      </c>
      <c r="F150" s="27">
        <v>268.67</v>
      </c>
      <c r="G150" s="50">
        <f t="shared" si="16"/>
        <v>537.34</v>
      </c>
      <c r="H150" s="161">
        <v>17.96</v>
      </c>
      <c r="I150" s="174">
        <v>10.98</v>
      </c>
      <c r="J150" s="143">
        <f t="shared" si="18"/>
        <v>28.94</v>
      </c>
      <c r="K150" s="143">
        <f t="shared" si="19"/>
        <v>9650.6200000000008</v>
      </c>
      <c r="L150" s="143">
        <f t="shared" si="20"/>
        <v>5899.99</v>
      </c>
      <c r="M150" s="143">
        <f t="shared" si="21"/>
        <v>15550.61</v>
      </c>
      <c r="N150" s="29">
        <f t="shared" si="17"/>
        <v>5.2030148464797766E-3</v>
      </c>
    </row>
    <row r="151" spans="1:14" x14ac:dyDescent="0.25">
      <c r="A151" s="19" t="s">
        <v>311</v>
      </c>
      <c r="B151" s="49"/>
      <c r="C151" s="49"/>
      <c r="D151" s="19" t="s">
        <v>312</v>
      </c>
      <c r="E151" s="21"/>
      <c r="F151" s="21"/>
      <c r="G151" s="21"/>
      <c r="H151" s="160"/>
      <c r="I151" s="173"/>
      <c r="J151" s="141"/>
      <c r="K151" s="142"/>
      <c r="L151" s="142"/>
      <c r="M151" s="142">
        <f>SUM(M152:M153)</f>
        <v>5683.86</v>
      </c>
      <c r="N151" s="22">
        <f t="shared" si="17"/>
        <v>1.9017394150655531E-3</v>
      </c>
    </row>
    <row r="152" spans="1:14" ht="36" x14ac:dyDescent="0.25">
      <c r="A152" s="32" t="s">
        <v>313</v>
      </c>
      <c r="B152" s="33">
        <v>87414</v>
      </c>
      <c r="C152" s="26" t="s">
        <v>92</v>
      </c>
      <c r="D152" s="23" t="s">
        <v>314</v>
      </c>
      <c r="E152" s="26" t="s">
        <v>27</v>
      </c>
      <c r="F152" s="27">
        <v>109.3</v>
      </c>
      <c r="G152" s="50">
        <f t="shared" si="16"/>
        <v>218.6</v>
      </c>
      <c r="H152" s="161">
        <v>7.92</v>
      </c>
      <c r="I152" s="174">
        <v>16.690000000000001</v>
      </c>
      <c r="J152" s="143">
        <f t="shared" si="18"/>
        <v>24.61</v>
      </c>
      <c r="K152" s="143">
        <f t="shared" si="19"/>
        <v>1731.31</v>
      </c>
      <c r="L152" s="143">
        <f t="shared" si="20"/>
        <v>3648.43</v>
      </c>
      <c r="M152" s="143">
        <f t="shared" si="21"/>
        <v>5379.74</v>
      </c>
      <c r="N152" s="29">
        <f t="shared" si="17"/>
        <v>1.7999851510777463E-3</v>
      </c>
    </row>
    <row r="153" spans="1:14" ht="18" x14ac:dyDescent="0.25">
      <c r="A153" s="23" t="s">
        <v>315</v>
      </c>
      <c r="B153" s="24">
        <v>96120</v>
      </c>
      <c r="C153" s="31" t="s">
        <v>92</v>
      </c>
      <c r="D153" s="23" t="s">
        <v>316</v>
      </c>
      <c r="E153" s="26" t="s">
        <v>203</v>
      </c>
      <c r="F153" s="27">
        <v>52.8</v>
      </c>
      <c r="G153" s="50">
        <f t="shared" si="16"/>
        <v>105.6</v>
      </c>
      <c r="H153" s="161">
        <v>1.1000000000000001</v>
      </c>
      <c r="I153" s="174">
        <v>1.78</v>
      </c>
      <c r="J153" s="143">
        <f t="shared" si="18"/>
        <v>2.88</v>
      </c>
      <c r="K153" s="143">
        <f t="shared" si="19"/>
        <v>116.16</v>
      </c>
      <c r="L153" s="143">
        <f t="shared" si="20"/>
        <v>187.96</v>
      </c>
      <c r="M153" s="143">
        <f t="shared" si="21"/>
        <v>304.12</v>
      </c>
      <c r="N153" s="29">
        <f t="shared" si="17"/>
        <v>1.0175426398780689E-4</v>
      </c>
    </row>
    <row r="154" spans="1:14" x14ac:dyDescent="0.25">
      <c r="A154" s="19" t="s">
        <v>317</v>
      </c>
      <c r="B154" s="49"/>
      <c r="C154" s="49"/>
      <c r="D154" s="19" t="s">
        <v>165</v>
      </c>
      <c r="E154" s="21"/>
      <c r="F154" s="21"/>
      <c r="G154" s="21"/>
      <c r="H154" s="160"/>
      <c r="I154" s="173"/>
      <c r="J154" s="141"/>
      <c r="K154" s="142"/>
      <c r="L154" s="142"/>
      <c r="M154" s="142">
        <f>SUM(M155:M159)</f>
        <v>34786.25</v>
      </c>
      <c r="N154" s="22">
        <f t="shared" si="17"/>
        <v>1.1638988773003575E-2</v>
      </c>
    </row>
    <row r="155" spans="1:14" ht="18" x14ac:dyDescent="0.25">
      <c r="A155" s="23" t="s">
        <v>318</v>
      </c>
      <c r="B155" s="24">
        <v>220101</v>
      </c>
      <c r="C155" s="25" t="s">
        <v>71</v>
      </c>
      <c r="D155" s="23" t="s">
        <v>319</v>
      </c>
      <c r="E155" s="26" t="s">
        <v>27</v>
      </c>
      <c r="F155" s="27">
        <v>119.75</v>
      </c>
      <c r="G155" s="50">
        <f t="shared" si="16"/>
        <v>239.5</v>
      </c>
      <c r="H155" s="161">
        <v>9</v>
      </c>
      <c r="I155" s="174">
        <v>20.85</v>
      </c>
      <c r="J155" s="143">
        <f t="shared" si="18"/>
        <v>29.85</v>
      </c>
      <c r="K155" s="143">
        <f t="shared" si="19"/>
        <v>2155.5</v>
      </c>
      <c r="L155" s="143">
        <f t="shared" si="20"/>
        <v>4993.57</v>
      </c>
      <c r="M155" s="143">
        <f t="shared" si="21"/>
        <v>7149.07</v>
      </c>
      <c r="N155" s="29">
        <f t="shared" si="17"/>
        <v>2.391978021989052E-3</v>
      </c>
    </row>
    <row r="156" spans="1:14" ht="18" x14ac:dyDescent="0.25">
      <c r="A156" s="23" t="s">
        <v>320</v>
      </c>
      <c r="B156" s="24">
        <v>221101</v>
      </c>
      <c r="C156" s="25" t="s">
        <v>71</v>
      </c>
      <c r="D156" s="23" t="s">
        <v>321</v>
      </c>
      <c r="E156" s="26" t="s">
        <v>27</v>
      </c>
      <c r="F156" s="27">
        <v>119.75</v>
      </c>
      <c r="G156" s="50">
        <f t="shared" si="16"/>
        <v>239.5</v>
      </c>
      <c r="H156" s="161">
        <v>12.3</v>
      </c>
      <c r="I156" s="174">
        <v>47.88</v>
      </c>
      <c r="J156" s="143">
        <f t="shared" si="18"/>
        <v>60.180000000000007</v>
      </c>
      <c r="K156" s="143">
        <f t="shared" si="19"/>
        <v>2945.85</v>
      </c>
      <c r="L156" s="143">
        <f t="shared" si="20"/>
        <v>11467.26</v>
      </c>
      <c r="M156" s="143">
        <f t="shared" si="21"/>
        <v>14413.11</v>
      </c>
      <c r="N156" s="29">
        <f t="shared" si="17"/>
        <v>4.8224233849312745E-3</v>
      </c>
    </row>
    <row r="157" spans="1:14" ht="18" x14ac:dyDescent="0.25">
      <c r="A157" s="23" t="s">
        <v>322</v>
      </c>
      <c r="B157" s="24">
        <v>221102</v>
      </c>
      <c r="C157" s="25" t="s">
        <v>71</v>
      </c>
      <c r="D157" s="23" t="s">
        <v>323</v>
      </c>
      <c r="E157" s="26" t="s">
        <v>82</v>
      </c>
      <c r="F157" s="27">
        <v>67.75</v>
      </c>
      <c r="G157" s="50">
        <f t="shared" si="16"/>
        <v>135.5</v>
      </c>
      <c r="H157" s="161">
        <v>0</v>
      </c>
      <c r="I157" s="174">
        <v>13.44</v>
      </c>
      <c r="J157" s="143">
        <f t="shared" si="18"/>
        <v>13.44</v>
      </c>
      <c r="K157" s="143">
        <f t="shared" si="19"/>
        <v>0</v>
      </c>
      <c r="L157" s="143">
        <f t="shared" si="20"/>
        <v>1821.12</v>
      </c>
      <c r="M157" s="143">
        <f t="shared" si="21"/>
        <v>1821.12</v>
      </c>
      <c r="N157" s="29">
        <f t="shared" si="17"/>
        <v>6.0932107468589659E-4</v>
      </c>
    </row>
    <row r="158" spans="1:14" ht="18" x14ac:dyDescent="0.25">
      <c r="A158" s="32" t="s">
        <v>324</v>
      </c>
      <c r="B158" s="33">
        <v>221104</v>
      </c>
      <c r="C158" s="53" t="s">
        <v>268</v>
      </c>
      <c r="D158" s="32" t="s">
        <v>167</v>
      </c>
      <c r="E158" s="26" t="s">
        <v>27</v>
      </c>
      <c r="F158" s="27">
        <v>124.49</v>
      </c>
      <c r="G158" s="50">
        <f t="shared" si="16"/>
        <v>248.98</v>
      </c>
      <c r="H158" s="161">
        <v>0</v>
      </c>
      <c r="I158" s="174">
        <v>25.78</v>
      </c>
      <c r="J158" s="143">
        <f t="shared" si="18"/>
        <v>25.78</v>
      </c>
      <c r="K158" s="143">
        <f t="shared" si="19"/>
        <v>0</v>
      </c>
      <c r="L158" s="143">
        <f t="shared" si="20"/>
        <v>6418.7</v>
      </c>
      <c r="M158" s="143">
        <f t="shared" si="21"/>
        <v>6418.7</v>
      </c>
      <c r="N158" s="29">
        <f t="shared" si="17"/>
        <v>2.147606518014389E-3</v>
      </c>
    </row>
    <row r="159" spans="1:14" ht="36" customHeight="1" x14ac:dyDescent="0.25">
      <c r="A159" s="32" t="s">
        <v>325</v>
      </c>
      <c r="B159" s="33">
        <v>94992</v>
      </c>
      <c r="C159" s="26" t="s">
        <v>92</v>
      </c>
      <c r="D159" s="23" t="s">
        <v>326</v>
      </c>
      <c r="E159" s="26" t="s">
        <v>27</v>
      </c>
      <c r="F159" s="27">
        <v>29.7</v>
      </c>
      <c r="G159" s="50">
        <f t="shared" si="16"/>
        <v>59.4</v>
      </c>
      <c r="H159" s="161">
        <v>12.37</v>
      </c>
      <c r="I159" s="174">
        <v>71.540000000000006</v>
      </c>
      <c r="J159" s="143">
        <f t="shared" si="18"/>
        <v>83.910000000000011</v>
      </c>
      <c r="K159" s="143">
        <f t="shared" si="19"/>
        <v>734.77</v>
      </c>
      <c r="L159" s="143">
        <f t="shared" si="20"/>
        <v>4249.47</v>
      </c>
      <c r="M159" s="143">
        <f t="shared" si="21"/>
        <v>4984.25</v>
      </c>
      <c r="N159" s="29">
        <f t="shared" si="17"/>
        <v>1.6676597733829622E-3</v>
      </c>
    </row>
    <row r="160" spans="1:14" x14ac:dyDescent="0.25">
      <c r="A160" s="19" t="s">
        <v>327</v>
      </c>
      <c r="B160" s="49"/>
      <c r="C160" s="49"/>
      <c r="D160" s="19" t="s">
        <v>328</v>
      </c>
      <c r="E160" s="21"/>
      <c r="F160" s="21"/>
      <c r="G160" s="21"/>
      <c r="H160" s="160"/>
      <c r="I160" s="173"/>
      <c r="J160" s="141"/>
      <c r="K160" s="142"/>
      <c r="L160" s="142"/>
      <c r="M160" s="142">
        <f>M161</f>
        <v>3335.76</v>
      </c>
      <c r="N160" s="22">
        <f t="shared" si="17"/>
        <v>1.116098262659367E-3</v>
      </c>
    </row>
    <row r="161" spans="1:14" ht="18" x14ac:dyDescent="0.25">
      <c r="A161" s="23" t="s">
        <v>329</v>
      </c>
      <c r="B161" s="24">
        <v>240106</v>
      </c>
      <c r="C161" s="25" t="s">
        <v>71</v>
      </c>
      <c r="D161" s="23" t="s">
        <v>330</v>
      </c>
      <c r="E161" s="26" t="s">
        <v>203</v>
      </c>
      <c r="F161" s="27">
        <v>40.68</v>
      </c>
      <c r="G161" s="50">
        <f t="shared" si="16"/>
        <v>81.36</v>
      </c>
      <c r="H161" s="161">
        <v>15.06</v>
      </c>
      <c r="I161" s="174">
        <v>25.94</v>
      </c>
      <c r="J161" s="143">
        <f t="shared" si="18"/>
        <v>41</v>
      </c>
      <c r="K161" s="143">
        <f t="shared" si="19"/>
        <v>1225.28</v>
      </c>
      <c r="L161" s="143">
        <f t="shared" si="20"/>
        <v>2110.4699999999998</v>
      </c>
      <c r="M161" s="143">
        <f t="shared" si="21"/>
        <v>3335.76</v>
      </c>
      <c r="N161" s="29">
        <f t="shared" si="17"/>
        <v>1.116098262659367E-3</v>
      </c>
    </row>
    <row r="162" spans="1:14" x14ac:dyDescent="0.25">
      <c r="A162" s="19" t="s">
        <v>331</v>
      </c>
      <c r="B162" s="49"/>
      <c r="C162" s="49"/>
      <c r="D162" s="19" t="s">
        <v>127</v>
      </c>
      <c r="E162" s="21"/>
      <c r="F162" s="21"/>
      <c r="G162" s="21"/>
      <c r="H162" s="160"/>
      <c r="I162" s="173"/>
      <c r="J162" s="141"/>
      <c r="K162" s="142"/>
      <c r="L162" s="142"/>
      <c r="M162" s="142">
        <f>M163+M166+M169+M172+M174+M176+M178</f>
        <v>27514.510000000002</v>
      </c>
      <c r="N162" s="22">
        <f t="shared" si="17"/>
        <v>9.2059670986293328E-3</v>
      </c>
    </row>
    <row r="163" spans="1:14" ht="15" customHeight="1" x14ac:dyDescent="0.25">
      <c r="A163" s="34" t="s">
        <v>332</v>
      </c>
      <c r="B163" s="51"/>
      <c r="C163" s="51"/>
      <c r="D163" s="34" t="s">
        <v>333</v>
      </c>
      <c r="E163" s="52"/>
      <c r="F163" s="52"/>
      <c r="G163" s="52"/>
      <c r="H163" s="165"/>
      <c r="I163" s="178"/>
      <c r="J163" s="151"/>
      <c r="K163" s="147"/>
      <c r="L163" s="147"/>
      <c r="M163" s="147">
        <f>SUM(M164:M165)</f>
        <v>5218.76</v>
      </c>
      <c r="N163" s="37">
        <f t="shared" si="17"/>
        <v>1.7461235128535021E-3</v>
      </c>
    </row>
    <row r="164" spans="1:14" ht="18" x14ac:dyDescent="0.25">
      <c r="A164" s="23" t="s">
        <v>334</v>
      </c>
      <c r="B164" s="24">
        <v>88497</v>
      </c>
      <c r="C164" s="31" t="s">
        <v>92</v>
      </c>
      <c r="D164" s="23" t="s">
        <v>335</v>
      </c>
      <c r="E164" s="26" t="s">
        <v>27</v>
      </c>
      <c r="F164" s="27">
        <v>97.62</v>
      </c>
      <c r="G164" s="50">
        <f t="shared" si="16"/>
        <v>195.24</v>
      </c>
      <c r="H164" s="161">
        <v>7.88</v>
      </c>
      <c r="I164" s="174">
        <v>7.6</v>
      </c>
      <c r="J164" s="143">
        <f t="shared" si="18"/>
        <v>15.48</v>
      </c>
      <c r="K164" s="143">
        <f t="shared" si="19"/>
        <v>1538.49</v>
      </c>
      <c r="L164" s="143">
        <f t="shared" si="20"/>
        <v>1483.82</v>
      </c>
      <c r="M164" s="143">
        <f t="shared" si="21"/>
        <v>3022.31</v>
      </c>
      <c r="N164" s="29">
        <f t="shared" si="17"/>
        <v>1.0112223122221117E-3</v>
      </c>
    </row>
    <row r="165" spans="1:14" ht="18" x14ac:dyDescent="0.25">
      <c r="A165" s="23" t="s">
        <v>336</v>
      </c>
      <c r="B165" s="24">
        <v>261550</v>
      </c>
      <c r="C165" s="25" t="s">
        <v>71</v>
      </c>
      <c r="D165" s="23" t="s">
        <v>337</v>
      </c>
      <c r="E165" s="26" t="s">
        <v>27</v>
      </c>
      <c r="F165" s="27">
        <v>97.62</v>
      </c>
      <c r="G165" s="50">
        <f t="shared" si="16"/>
        <v>195.24</v>
      </c>
      <c r="H165" s="161">
        <v>6.09</v>
      </c>
      <c r="I165" s="174">
        <v>5.16</v>
      </c>
      <c r="J165" s="143">
        <f t="shared" si="18"/>
        <v>11.25</v>
      </c>
      <c r="K165" s="143">
        <f t="shared" si="19"/>
        <v>1189.01</v>
      </c>
      <c r="L165" s="143">
        <f t="shared" si="20"/>
        <v>1007.43</v>
      </c>
      <c r="M165" s="143">
        <f t="shared" si="21"/>
        <v>2196.4499999999998</v>
      </c>
      <c r="N165" s="29">
        <f t="shared" si="17"/>
        <v>7.3490120063139023E-4</v>
      </c>
    </row>
    <row r="166" spans="1:14" ht="23.25" customHeight="1" x14ac:dyDescent="0.25">
      <c r="A166" s="34" t="s">
        <v>338</v>
      </c>
      <c r="B166" s="51"/>
      <c r="C166" s="51"/>
      <c r="D166" s="34" t="s">
        <v>339</v>
      </c>
      <c r="E166" s="52"/>
      <c r="F166" s="52"/>
      <c r="G166" s="52"/>
      <c r="H166" s="165"/>
      <c r="I166" s="178"/>
      <c r="J166" s="151"/>
      <c r="K166" s="147"/>
      <c r="L166" s="147"/>
      <c r="M166" s="147">
        <f>SUM(M167:M168)</f>
        <v>5062.49</v>
      </c>
      <c r="N166" s="37">
        <f t="shared" si="17"/>
        <v>1.6938377742194938E-3</v>
      </c>
    </row>
    <row r="167" spans="1:14" ht="18" x14ac:dyDescent="0.25">
      <c r="A167" s="23" t="s">
        <v>340</v>
      </c>
      <c r="B167" s="24">
        <v>88497</v>
      </c>
      <c r="C167" s="31" t="s">
        <v>92</v>
      </c>
      <c r="D167" s="23" t="s">
        <v>335</v>
      </c>
      <c r="E167" s="26" t="s">
        <v>27</v>
      </c>
      <c r="F167" s="27">
        <v>82.21</v>
      </c>
      <c r="G167" s="50">
        <f t="shared" si="16"/>
        <v>164.42</v>
      </c>
      <c r="H167" s="161">
        <v>7.88</v>
      </c>
      <c r="I167" s="174">
        <v>7.6</v>
      </c>
      <c r="J167" s="143">
        <f t="shared" si="18"/>
        <v>15.48</v>
      </c>
      <c r="K167" s="143">
        <f t="shared" si="19"/>
        <v>1295.6199999999999</v>
      </c>
      <c r="L167" s="143">
        <f t="shared" si="20"/>
        <v>1249.5899999999999</v>
      </c>
      <c r="M167" s="143">
        <f t="shared" si="21"/>
        <v>2545.2199999999998</v>
      </c>
      <c r="N167" s="29">
        <f t="shared" si="17"/>
        <v>8.5159472506591422E-4</v>
      </c>
    </row>
    <row r="168" spans="1:14" ht="27" x14ac:dyDescent="0.25">
      <c r="A168" s="23" t="s">
        <v>341</v>
      </c>
      <c r="B168" s="24">
        <v>88489</v>
      </c>
      <c r="C168" s="31" t="s">
        <v>92</v>
      </c>
      <c r="D168" s="23" t="s">
        <v>342</v>
      </c>
      <c r="E168" s="26" t="s">
        <v>27</v>
      </c>
      <c r="F168" s="27">
        <v>82.21</v>
      </c>
      <c r="G168" s="50">
        <f t="shared" si="16"/>
        <v>164.42</v>
      </c>
      <c r="H168" s="161">
        <v>4.72</v>
      </c>
      <c r="I168" s="174">
        <v>10.59</v>
      </c>
      <c r="J168" s="143">
        <f t="shared" si="18"/>
        <v>15.309999999999999</v>
      </c>
      <c r="K168" s="143">
        <f t="shared" si="19"/>
        <v>776.06</v>
      </c>
      <c r="L168" s="143">
        <f t="shared" si="20"/>
        <v>1741.2</v>
      </c>
      <c r="M168" s="143">
        <f t="shared" si="21"/>
        <v>2517.27</v>
      </c>
      <c r="N168" s="29">
        <f t="shared" si="17"/>
        <v>8.4224304915357965E-4</v>
      </c>
    </row>
    <row r="169" spans="1:14" ht="18" x14ac:dyDescent="0.25">
      <c r="A169" s="34" t="s">
        <v>343</v>
      </c>
      <c r="B169" s="51"/>
      <c r="C169" s="51"/>
      <c r="D169" s="34" t="s">
        <v>344</v>
      </c>
      <c r="E169" s="52"/>
      <c r="F169" s="52"/>
      <c r="G169" s="52"/>
      <c r="H169" s="165"/>
      <c r="I169" s="178"/>
      <c r="J169" s="151"/>
      <c r="K169" s="147"/>
      <c r="L169" s="147"/>
      <c r="M169" s="147">
        <f>SUM(M170:M171)</f>
        <v>6507.71</v>
      </c>
      <c r="N169" s="37">
        <f t="shared" si="17"/>
        <v>2.1773880089967471E-3</v>
      </c>
    </row>
    <row r="170" spans="1:14" ht="18" x14ac:dyDescent="0.25">
      <c r="A170" s="23" t="s">
        <v>345</v>
      </c>
      <c r="B170" s="24">
        <v>88496</v>
      </c>
      <c r="C170" s="31" t="s">
        <v>92</v>
      </c>
      <c r="D170" s="23" t="s">
        <v>346</v>
      </c>
      <c r="E170" s="26" t="s">
        <v>27</v>
      </c>
      <c r="F170" s="27">
        <v>109.3</v>
      </c>
      <c r="G170" s="50">
        <f t="shared" ref="G170:G181" si="22">F170*$G$102</f>
        <v>218.6</v>
      </c>
      <c r="H170" s="161">
        <v>12.25</v>
      </c>
      <c r="I170" s="174">
        <v>7.73</v>
      </c>
      <c r="J170" s="143">
        <f t="shared" si="18"/>
        <v>19.98</v>
      </c>
      <c r="K170" s="143">
        <f t="shared" si="19"/>
        <v>2677.85</v>
      </c>
      <c r="L170" s="143">
        <f t="shared" si="20"/>
        <v>1689.77</v>
      </c>
      <c r="M170" s="143">
        <f t="shared" si="21"/>
        <v>4367.62</v>
      </c>
      <c r="N170" s="29">
        <f t="shared" si="17"/>
        <v>1.4613440697041466E-3</v>
      </c>
    </row>
    <row r="171" spans="1:14" ht="18" x14ac:dyDescent="0.25">
      <c r="A171" s="23" t="s">
        <v>347</v>
      </c>
      <c r="B171" s="24">
        <v>261307</v>
      </c>
      <c r="C171" s="25" t="s">
        <v>71</v>
      </c>
      <c r="D171" s="23" t="s">
        <v>348</v>
      </c>
      <c r="E171" s="26" t="s">
        <v>27</v>
      </c>
      <c r="F171" s="27">
        <v>109.3</v>
      </c>
      <c r="G171" s="50">
        <f t="shared" si="22"/>
        <v>218.6</v>
      </c>
      <c r="H171" s="161">
        <v>5.39</v>
      </c>
      <c r="I171" s="174">
        <v>4.4000000000000004</v>
      </c>
      <c r="J171" s="143">
        <f t="shared" si="18"/>
        <v>9.7899999999999991</v>
      </c>
      <c r="K171" s="143">
        <f t="shared" si="19"/>
        <v>1178.25</v>
      </c>
      <c r="L171" s="143">
        <f t="shared" si="20"/>
        <v>961.84</v>
      </c>
      <c r="M171" s="143">
        <f t="shared" si="21"/>
        <v>2140.09</v>
      </c>
      <c r="N171" s="29">
        <f t="shared" si="17"/>
        <v>7.1604393929260049E-4</v>
      </c>
    </row>
    <row r="172" spans="1:14" ht="18" x14ac:dyDescent="0.25">
      <c r="A172" s="34" t="s">
        <v>349</v>
      </c>
      <c r="B172" s="54"/>
      <c r="C172" s="54"/>
      <c r="D172" s="34" t="s">
        <v>350</v>
      </c>
      <c r="E172" s="52"/>
      <c r="F172" s="52"/>
      <c r="G172" s="52"/>
      <c r="H172" s="165"/>
      <c r="I172" s="178"/>
      <c r="J172" s="151"/>
      <c r="K172" s="147"/>
      <c r="L172" s="147"/>
      <c r="M172" s="147">
        <f>M173</f>
        <v>2425.33</v>
      </c>
      <c r="N172" s="37">
        <f t="shared" si="17"/>
        <v>8.1148122148345274E-4</v>
      </c>
    </row>
    <row r="173" spans="1:14" ht="18" x14ac:dyDescent="0.25">
      <c r="A173" s="23" t="s">
        <v>351</v>
      </c>
      <c r="B173" s="24">
        <v>261000</v>
      </c>
      <c r="C173" s="25" t="s">
        <v>71</v>
      </c>
      <c r="D173" s="23" t="s">
        <v>131</v>
      </c>
      <c r="E173" s="26" t="s">
        <v>27</v>
      </c>
      <c r="F173" s="27">
        <v>88.84</v>
      </c>
      <c r="G173" s="50">
        <f t="shared" si="22"/>
        <v>177.68</v>
      </c>
      <c r="H173" s="161">
        <v>7.53</v>
      </c>
      <c r="I173" s="174">
        <v>6.12</v>
      </c>
      <c r="J173" s="143">
        <f t="shared" si="18"/>
        <v>13.65</v>
      </c>
      <c r="K173" s="143">
        <f t="shared" si="19"/>
        <v>1337.93</v>
      </c>
      <c r="L173" s="143">
        <f t="shared" si="20"/>
        <v>1087.4000000000001</v>
      </c>
      <c r="M173" s="143">
        <f t="shared" si="21"/>
        <v>2425.33</v>
      </c>
      <c r="N173" s="29">
        <f t="shared" si="17"/>
        <v>8.1148122148345274E-4</v>
      </c>
    </row>
    <row r="174" spans="1:14" ht="18" x14ac:dyDescent="0.25">
      <c r="A174" s="34" t="s">
        <v>352</v>
      </c>
      <c r="B174" s="51"/>
      <c r="C174" s="51"/>
      <c r="D174" s="34" t="s">
        <v>353</v>
      </c>
      <c r="E174" s="52"/>
      <c r="F174" s="52"/>
      <c r="G174" s="52"/>
      <c r="H174" s="165"/>
      <c r="I174" s="178"/>
      <c r="J174" s="151"/>
      <c r="K174" s="147"/>
      <c r="L174" s="147"/>
      <c r="M174" s="147">
        <f>M175</f>
        <v>1879.45</v>
      </c>
      <c r="N174" s="37">
        <f t="shared" si="17"/>
        <v>6.2883747024820348E-4</v>
      </c>
    </row>
    <row r="175" spans="1:14" ht="18" x14ac:dyDescent="0.25">
      <c r="A175" s="23" t="s">
        <v>354</v>
      </c>
      <c r="B175" s="24">
        <v>261602</v>
      </c>
      <c r="C175" s="25" t="s">
        <v>71</v>
      </c>
      <c r="D175" s="23" t="s">
        <v>355</v>
      </c>
      <c r="E175" s="26" t="s">
        <v>27</v>
      </c>
      <c r="F175" s="27">
        <v>38.880000000000003</v>
      </c>
      <c r="G175" s="50">
        <f t="shared" si="22"/>
        <v>77.760000000000005</v>
      </c>
      <c r="H175" s="161">
        <v>14.15</v>
      </c>
      <c r="I175" s="174">
        <v>10.02</v>
      </c>
      <c r="J175" s="143">
        <f t="shared" si="18"/>
        <v>24.17</v>
      </c>
      <c r="K175" s="143">
        <f t="shared" si="19"/>
        <v>1100.3</v>
      </c>
      <c r="L175" s="143">
        <f t="shared" si="20"/>
        <v>779.15</v>
      </c>
      <c r="M175" s="143">
        <f t="shared" si="21"/>
        <v>1879.45</v>
      </c>
      <c r="N175" s="29">
        <f t="shared" si="17"/>
        <v>6.2883747024820348E-4</v>
      </c>
    </row>
    <row r="176" spans="1:14" ht="18" x14ac:dyDescent="0.25">
      <c r="A176" s="34" t="s">
        <v>356</v>
      </c>
      <c r="B176" s="51"/>
      <c r="C176" s="51"/>
      <c r="D176" s="34" t="s">
        <v>353</v>
      </c>
      <c r="E176" s="52"/>
      <c r="F176" s="52"/>
      <c r="G176" s="52"/>
      <c r="H176" s="165"/>
      <c r="I176" s="178"/>
      <c r="J176" s="151"/>
      <c r="K176" s="147"/>
      <c r="L176" s="147"/>
      <c r="M176" s="147">
        <f>M177</f>
        <v>1879.45</v>
      </c>
      <c r="N176" s="37">
        <f t="shared" si="17"/>
        <v>6.2883747024820348E-4</v>
      </c>
    </row>
    <row r="177" spans="1:14" ht="18" x14ac:dyDescent="0.25">
      <c r="A177" s="23" t="s">
        <v>357</v>
      </c>
      <c r="B177" s="24">
        <v>261602</v>
      </c>
      <c r="C177" s="25" t="s">
        <v>71</v>
      </c>
      <c r="D177" s="23" t="s">
        <v>355</v>
      </c>
      <c r="E177" s="26" t="s">
        <v>27</v>
      </c>
      <c r="F177" s="27">
        <v>38.880000000000003</v>
      </c>
      <c r="G177" s="50">
        <f t="shared" si="22"/>
        <v>77.760000000000005</v>
      </c>
      <c r="H177" s="161">
        <v>14.15</v>
      </c>
      <c r="I177" s="174">
        <v>10.02</v>
      </c>
      <c r="J177" s="143">
        <f t="shared" si="18"/>
        <v>24.17</v>
      </c>
      <c r="K177" s="143">
        <f t="shared" si="19"/>
        <v>1100.3</v>
      </c>
      <c r="L177" s="143">
        <f t="shared" si="20"/>
        <v>779.15</v>
      </c>
      <c r="M177" s="143">
        <f t="shared" si="21"/>
        <v>1879.45</v>
      </c>
      <c r="N177" s="29">
        <f t="shared" si="17"/>
        <v>6.2883747024820348E-4</v>
      </c>
    </row>
    <row r="178" spans="1:14" ht="18" x14ac:dyDescent="0.25">
      <c r="A178" s="34" t="s">
        <v>358</v>
      </c>
      <c r="B178" s="54"/>
      <c r="C178" s="54"/>
      <c r="D178" s="34" t="s">
        <v>359</v>
      </c>
      <c r="E178" s="52"/>
      <c r="F178" s="52"/>
      <c r="G178" s="52"/>
      <c r="H178" s="165"/>
      <c r="I178" s="178"/>
      <c r="J178" s="151"/>
      <c r="K178" s="147"/>
      <c r="L178" s="147"/>
      <c r="M178" s="147">
        <f>M179</f>
        <v>4541.32</v>
      </c>
      <c r="N178" s="37">
        <f t="shared" si="17"/>
        <v>1.5194616405797287E-3</v>
      </c>
    </row>
    <row r="179" spans="1:14" ht="18" x14ac:dyDescent="0.25">
      <c r="A179" s="32" t="s">
        <v>360</v>
      </c>
      <c r="B179" s="33">
        <v>261609</v>
      </c>
      <c r="C179" s="53" t="s">
        <v>268</v>
      </c>
      <c r="D179" s="32" t="s">
        <v>170</v>
      </c>
      <c r="E179" s="26" t="s">
        <v>27</v>
      </c>
      <c r="F179" s="27">
        <v>162.19</v>
      </c>
      <c r="G179" s="50">
        <f t="shared" si="22"/>
        <v>324.38</v>
      </c>
      <c r="H179" s="161">
        <v>3</v>
      </c>
      <c r="I179" s="174">
        <v>11</v>
      </c>
      <c r="J179" s="143">
        <f t="shared" si="18"/>
        <v>14</v>
      </c>
      <c r="K179" s="143">
        <f t="shared" si="19"/>
        <v>973.14</v>
      </c>
      <c r="L179" s="143">
        <f t="shared" si="20"/>
        <v>3568.18</v>
      </c>
      <c r="M179" s="143">
        <f t="shared" si="21"/>
        <v>4541.32</v>
      </c>
      <c r="N179" s="29">
        <f t="shared" si="17"/>
        <v>1.5194616405797287E-3</v>
      </c>
    </row>
    <row r="180" spans="1:14" x14ac:dyDescent="0.25">
      <c r="A180" s="19" t="s">
        <v>361</v>
      </c>
      <c r="B180" s="49"/>
      <c r="C180" s="49"/>
      <c r="D180" s="19" t="s">
        <v>54</v>
      </c>
      <c r="E180" s="21"/>
      <c r="F180" s="21"/>
      <c r="G180" s="21"/>
      <c r="H180" s="160"/>
      <c r="I180" s="173"/>
      <c r="J180" s="141"/>
      <c r="K180" s="142"/>
      <c r="L180" s="142"/>
      <c r="M180" s="142">
        <f>M181</f>
        <v>8237.16</v>
      </c>
      <c r="N180" s="22">
        <f t="shared" si="17"/>
        <v>2.7560375942055878E-3</v>
      </c>
    </row>
    <row r="181" spans="1:14" ht="36" x14ac:dyDescent="0.25">
      <c r="A181" s="32" t="s">
        <v>362</v>
      </c>
      <c r="B181" s="32" t="s">
        <v>363</v>
      </c>
      <c r="C181" s="26" t="s">
        <v>364</v>
      </c>
      <c r="D181" s="23" t="s">
        <v>365</v>
      </c>
      <c r="E181" s="26" t="s">
        <v>366</v>
      </c>
      <c r="F181" s="27">
        <v>2</v>
      </c>
      <c r="G181" s="50">
        <f t="shared" si="22"/>
        <v>4</v>
      </c>
      <c r="H181" s="161">
        <v>824.48</v>
      </c>
      <c r="I181" s="174">
        <v>1234.81</v>
      </c>
      <c r="J181" s="143">
        <f t="shared" si="18"/>
        <v>2059.29</v>
      </c>
      <c r="K181" s="143">
        <f t="shared" si="19"/>
        <v>3297.92</v>
      </c>
      <c r="L181" s="143">
        <f t="shared" si="20"/>
        <v>4939.24</v>
      </c>
      <c r="M181" s="143">
        <f t="shared" si="21"/>
        <v>8237.16</v>
      </c>
      <c r="N181" s="29">
        <f t="shared" si="17"/>
        <v>2.7560375942055878E-3</v>
      </c>
    </row>
    <row r="182" spans="1:14" ht="27" customHeight="1" x14ac:dyDescent="0.25">
      <c r="A182" s="14">
        <v>5</v>
      </c>
      <c r="B182" s="47"/>
      <c r="C182" s="47"/>
      <c r="D182" s="55" t="s">
        <v>367</v>
      </c>
      <c r="E182" s="17"/>
      <c r="F182" s="17"/>
      <c r="G182" s="17"/>
      <c r="H182" s="159"/>
      <c r="I182" s="172"/>
      <c r="J182" s="139"/>
      <c r="K182" s="144"/>
      <c r="L182" s="144"/>
      <c r="M182" s="140">
        <f>M183+M185+M187+M193+M207+M239+M241+M243+M245+M250+M254+M256+M264+M267+M273+M278+M288+M292</f>
        <v>293362.51999999996</v>
      </c>
      <c r="N182" s="18">
        <f t="shared" si="17"/>
        <v>9.81549628574519E-2</v>
      </c>
    </row>
    <row r="183" spans="1:14" x14ac:dyDescent="0.25">
      <c r="A183" s="19" t="s">
        <v>368</v>
      </c>
      <c r="B183" s="49"/>
      <c r="C183" s="49"/>
      <c r="D183" s="19" t="s">
        <v>69</v>
      </c>
      <c r="E183" s="21"/>
      <c r="F183" s="21"/>
      <c r="G183" s="21"/>
      <c r="H183" s="160"/>
      <c r="I183" s="173"/>
      <c r="J183" s="141"/>
      <c r="K183" s="142"/>
      <c r="L183" s="142"/>
      <c r="M183" s="142">
        <f>M184</f>
        <v>1058.29</v>
      </c>
      <c r="N183" s="22">
        <f t="shared" si="17"/>
        <v>3.5408891238871543E-4</v>
      </c>
    </row>
    <row r="184" spans="1:14" ht="36" x14ac:dyDescent="0.25">
      <c r="A184" s="32" t="s">
        <v>369</v>
      </c>
      <c r="B184" s="33">
        <v>20701</v>
      </c>
      <c r="C184" s="53" t="s">
        <v>268</v>
      </c>
      <c r="D184" s="30" t="s">
        <v>370</v>
      </c>
      <c r="E184" s="26" t="s">
        <v>27</v>
      </c>
      <c r="F184" s="27">
        <v>201.58</v>
      </c>
      <c r="G184" s="27">
        <v>201.58</v>
      </c>
      <c r="H184" s="161">
        <v>1.49</v>
      </c>
      <c r="I184" s="174">
        <v>3.76</v>
      </c>
      <c r="J184" s="143">
        <f t="shared" si="18"/>
        <v>5.25</v>
      </c>
      <c r="K184" s="143">
        <f t="shared" si="19"/>
        <v>300.35000000000002</v>
      </c>
      <c r="L184" s="143">
        <f t="shared" si="20"/>
        <v>757.94</v>
      </c>
      <c r="M184" s="143">
        <f t="shared" si="21"/>
        <v>1058.29</v>
      </c>
      <c r="N184" s="29">
        <f t="shared" si="17"/>
        <v>3.5408891238871543E-4</v>
      </c>
    </row>
    <row r="185" spans="1:14" x14ac:dyDescent="0.25">
      <c r="A185" s="19" t="s">
        <v>371</v>
      </c>
      <c r="B185" s="49"/>
      <c r="C185" s="49"/>
      <c r="D185" s="19" t="s">
        <v>182</v>
      </c>
      <c r="E185" s="21"/>
      <c r="F185" s="21"/>
      <c r="G185" s="21"/>
      <c r="H185" s="160"/>
      <c r="I185" s="173"/>
      <c r="J185" s="141"/>
      <c r="K185" s="142"/>
      <c r="L185" s="142"/>
      <c r="M185" s="142">
        <f>M186</f>
        <v>633.96</v>
      </c>
      <c r="N185" s="22">
        <f t="shared" si="17"/>
        <v>2.121140773303632E-4</v>
      </c>
    </row>
    <row r="186" spans="1:14" ht="18" x14ac:dyDescent="0.25">
      <c r="A186" s="23" t="s">
        <v>372</v>
      </c>
      <c r="B186" s="24">
        <v>30101</v>
      </c>
      <c r="C186" s="25" t="s">
        <v>71</v>
      </c>
      <c r="D186" s="23" t="s">
        <v>184</v>
      </c>
      <c r="E186" s="26" t="s">
        <v>23</v>
      </c>
      <c r="F186" s="27">
        <v>14.11</v>
      </c>
      <c r="G186" s="27">
        <v>14.11</v>
      </c>
      <c r="H186" s="161">
        <v>8.94</v>
      </c>
      <c r="I186" s="174">
        <v>35.99</v>
      </c>
      <c r="J186" s="143">
        <f t="shared" si="18"/>
        <v>44.93</v>
      </c>
      <c r="K186" s="143">
        <f t="shared" si="19"/>
        <v>126.14</v>
      </c>
      <c r="L186" s="143">
        <f t="shared" si="20"/>
        <v>507.81</v>
      </c>
      <c r="M186" s="143">
        <f t="shared" si="21"/>
        <v>633.96</v>
      </c>
      <c r="N186" s="29">
        <f t="shared" si="17"/>
        <v>2.121140773303632E-4</v>
      </c>
    </row>
    <row r="187" spans="1:14" x14ac:dyDescent="0.25">
      <c r="A187" s="19" t="s">
        <v>373</v>
      </c>
      <c r="B187" s="20"/>
      <c r="C187" s="20"/>
      <c r="D187" s="19" t="s">
        <v>87</v>
      </c>
      <c r="E187" s="21"/>
      <c r="F187" s="21"/>
      <c r="G187" s="21"/>
      <c r="H187" s="160"/>
      <c r="I187" s="173"/>
      <c r="J187" s="141"/>
      <c r="K187" s="142"/>
      <c r="L187" s="142"/>
      <c r="M187" s="142">
        <f>M188</f>
        <v>1766.5299999999997</v>
      </c>
      <c r="N187" s="22">
        <f t="shared" si="17"/>
        <v>5.910560303905711E-4</v>
      </c>
    </row>
    <row r="188" spans="1:14" x14ac:dyDescent="0.25">
      <c r="A188" s="34" t="s">
        <v>374</v>
      </c>
      <c r="B188" s="51"/>
      <c r="C188" s="51"/>
      <c r="D188" s="34" t="s">
        <v>187</v>
      </c>
      <c r="E188" s="52"/>
      <c r="F188" s="52"/>
      <c r="G188" s="52"/>
      <c r="H188" s="165"/>
      <c r="I188" s="178"/>
      <c r="J188" s="151"/>
      <c r="K188" s="147"/>
      <c r="L188" s="147"/>
      <c r="M188" s="147">
        <f>SUM(M189:M192)</f>
        <v>1766.5299999999997</v>
      </c>
      <c r="N188" s="37">
        <f t="shared" si="17"/>
        <v>5.910560303905711E-4</v>
      </c>
    </row>
    <row r="189" spans="1:14" ht="18" x14ac:dyDescent="0.25">
      <c r="A189" s="23" t="s">
        <v>375</v>
      </c>
      <c r="B189" s="24">
        <v>40101</v>
      </c>
      <c r="C189" s="25" t="s">
        <v>71</v>
      </c>
      <c r="D189" s="23" t="s">
        <v>376</v>
      </c>
      <c r="E189" s="26" t="s">
        <v>23</v>
      </c>
      <c r="F189" s="27">
        <v>9.2200000000000006</v>
      </c>
      <c r="G189" s="27">
        <v>9.2200000000000006</v>
      </c>
      <c r="H189" s="161">
        <v>31.92</v>
      </c>
      <c r="I189" s="174">
        <v>0</v>
      </c>
      <c r="J189" s="143">
        <f t="shared" si="18"/>
        <v>31.92</v>
      </c>
      <c r="K189" s="143">
        <f t="shared" si="19"/>
        <v>294.3</v>
      </c>
      <c r="L189" s="143">
        <f t="shared" si="20"/>
        <v>0</v>
      </c>
      <c r="M189" s="143">
        <f t="shared" si="21"/>
        <v>294.3</v>
      </c>
      <c r="N189" s="29">
        <f t="shared" si="17"/>
        <v>9.8468630447229937E-5</v>
      </c>
    </row>
    <row r="190" spans="1:14" ht="18" x14ac:dyDescent="0.25">
      <c r="A190" s="23" t="s">
        <v>377</v>
      </c>
      <c r="B190" s="24">
        <v>40902</v>
      </c>
      <c r="C190" s="25" t="s">
        <v>71</v>
      </c>
      <c r="D190" s="23" t="s">
        <v>378</v>
      </c>
      <c r="E190" s="26" t="s">
        <v>23</v>
      </c>
      <c r="F190" s="27">
        <v>6.46</v>
      </c>
      <c r="G190" s="27">
        <v>6.46</v>
      </c>
      <c r="H190" s="161">
        <v>21.14</v>
      </c>
      <c r="I190" s="174">
        <v>0</v>
      </c>
      <c r="J190" s="143">
        <f t="shared" si="18"/>
        <v>21.14</v>
      </c>
      <c r="K190" s="143">
        <f t="shared" si="19"/>
        <v>136.56</v>
      </c>
      <c r="L190" s="143">
        <f t="shared" si="20"/>
        <v>0</v>
      </c>
      <c r="M190" s="143">
        <f t="shared" si="21"/>
        <v>136.56</v>
      </c>
      <c r="N190" s="29">
        <f t="shared" si="17"/>
        <v>4.5691050539835948E-5</v>
      </c>
    </row>
    <row r="191" spans="1:14" ht="18" x14ac:dyDescent="0.25">
      <c r="A191" s="23" t="s">
        <v>379</v>
      </c>
      <c r="B191" s="24">
        <v>41002</v>
      </c>
      <c r="C191" s="25" t="s">
        <v>71</v>
      </c>
      <c r="D191" s="23" t="s">
        <v>380</v>
      </c>
      <c r="E191" s="26" t="s">
        <v>27</v>
      </c>
      <c r="F191" s="27">
        <v>220.99</v>
      </c>
      <c r="G191" s="27">
        <v>220.99</v>
      </c>
      <c r="H191" s="161">
        <v>4.97</v>
      </c>
      <c r="I191" s="174">
        <v>0</v>
      </c>
      <c r="J191" s="143">
        <f t="shared" si="18"/>
        <v>4.97</v>
      </c>
      <c r="K191" s="143">
        <f t="shared" si="19"/>
        <v>1098.32</v>
      </c>
      <c r="L191" s="143">
        <f t="shared" si="20"/>
        <v>0</v>
      </c>
      <c r="M191" s="143">
        <f t="shared" si="21"/>
        <v>1098.32</v>
      </c>
      <c r="N191" s="29">
        <f t="shared" si="17"/>
        <v>3.6748238597622009E-4</v>
      </c>
    </row>
    <row r="192" spans="1:14" ht="18" x14ac:dyDescent="0.25">
      <c r="A192" s="23" t="s">
        <v>381</v>
      </c>
      <c r="B192" s="24">
        <v>41003</v>
      </c>
      <c r="C192" s="25" t="s">
        <v>71</v>
      </c>
      <c r="D192" s="23" t="s">
        <v>382</v>
      </c>
      <c r="E192" s="26" t="s">
        <v>23</v>
      </c>
      <c r="F192" s="27">
        <v>9.5399999999999991</v>
      </c>
      <c r="G192" s="27">
        <v>9.5399999999999991</v>
      </c>
      <c r="H192" s="161">
        <v>24.88</v>
      </c>
      <c r="I192" s="174">
        <v>0</v>
      </c>
      <c r="J192" s="143">
        <f t="shared" si="18"/>
        <v>24.88</v>
      </c>
      <c r="K192" s="143">
        <f t="shared" si="19"/>
        <v>237.35</v>
      </c>
      <c r="L192" s="143">
        <f t="shared" si="20"/>
        <v>0</v>
      </c>
      <c r="M192" s="143">
        <f t="shared" si="21"/>
        <v>237.35</v>
      </c>
      <c r="N192" s="29">
        <f t="shared" si="17"/>
        <v>7.9413963427285155E-5</v>
      </c>
    </row>
    <row r="193" spans="1:14" x14ac:dyDescent="0.25">
      <c r="A193" s="19" t="s">
        <v>383</v>
      </c>
      <c r="B193" s="49"/>
      <c r="C193" s="49"/>
      <c r="D193" s="19" t="s">
        <v>198</v>
      </c>
      <c r="E193" s="21"/>
      <c r="F193" s="21"/>
      <c r="G193" s="21"/>
      <c r="H193" s="160"/>
      <c r="I193" s="173"/>
      <c r="J193" s="141"/>
      <c r="K193" s="142"/>
      <c r="L193" s="142"/>
      <c r="M193" s="142">
        <f>M194+M198</f>
        <v>16881.989999999998</v>
      </c>
      <c r="N193" s="22">
        <f t="shared" si="17"/>
        <v>5.6484758223711556E-3</v>
      </c>
    </row>
    <row r="194" spans="1:14" x14ac:dyDescent="0.25">
      <c r="A194" s="34" t="s">
        <v>384</v>
      </c>
      <c r="B194" s="54"/>
      <c r="C194" s="54"/>
      <c r="D194" s="34" t="s">
        <v>200</v>
      </c>
      <c r="E194" s="52"/>
      <c r="F194" s="52"/>
      <c r="G194" s="52"/>
      <c r="H194" s="165"/>
      <c r="I194" s="178"/>
      <c r="J194" s="151"/>
      <c r="K194" s="147"/>
      <c r="L194" s="147"/>
      <c r="M194" s="147">
        <f>SUM(M195:M197)</f>
        <v>10058.56</v>
      </c>
      <c r="N194" s="37">
        <f t="shared" si="17"/>
        <v>3.3654523529435577E-3</v>
      </c>
    </row>
    <row r="195" spans="1:14" ht="18" x14ac:dyDescent="0.25">
      <c r="A195" s="23" t="s">
        <v>385</v>
      </c>
      <c r="B195" s="24">
        <v>50302</v>
      </c>
      <c r="C195" s="25" t="s">
        <v>71</v>
      </c>
      <c r="D195" s="23" t="s">
        <v>202</v>
      </c>
      <c r="E195" s="26" t="s">
        <v>203</v>
      </c>
      <c r="F195" s="27">
        <v>94</v>
      </c>
      <c r="G195" s="27">
        <v>94</v>
      </c>
      <c r="H195" s="161">
        <v>26</v>
      </c>
      <c r="I195" s="174">
        <v>24</v>
      </c>
      <c r="J195" s="143">
        <f t="shared" si="18"/>
        <v>50</v>
      </c>
      <c r="K195" s="143">
        <f t="shared" si="19"/>
        <v>2444</v>
      </c>
      <c r="L195" s="143">
        <f t="shared" si="20"/>
        <v>2256</v>
      </c>
      <c r="M195" s="143">
        <f t="shared" si="21"/>
        <v>4700</v>
      </c>
      <c r="N195" s="29">
        <f t="shared" si="17"/>
        <v>1.5725537312333696E-3</v>
      </c>
    </row>
    <row r="196" spans="1:14" ht="27" x14ac:dyDescent="0.25">
      <c r="A196" s="23" t="s">
        <v>386</v>
      </c>
      <c r="B196" s="24">
        <v>96546</v>
      </c>
      <c r="C196" s="31" t="s">
        <v>92</v>
      </c>
      <c r="D196" s="23" t="s">
        <v>205</v>
      </c>
      <c r="E196" s="26" t="s">
        <v>206</v>
      </c>
      <c r="F196" s="27">
        <v>352.7</v>
      </c>
      <c r="G196" s="27">
        <v>352.7</v>
      </c>
      <c r="H196" s="161">
        <v>2</v>
      </c>
      <c r="I196" s="174">
        <v>8.9499999999999993</v>
      </c>
      <c r="J196" s="143">
        <f t="shared" si="18"/>
        <v>10.95</v>
      </c>
      <c r="K196" s="143">
        <f t="shared" si="19"/>
        <v>705.4</v>
      </c>
      <c r="L196" s="143">
        <f t="shared" si="20"/>
        <v>3156.66</v>
      </c>
      <c r="M196" s="143">
        <f t="shared" si="21"/>
        <v>3862.06</v>
      </c>
      <c r="N196" s="29">
        <f t="shared" si="17"/>
        <v>1.2921908219674782E-3</v>
      </c>
    </row>
    <row r="197" spans="1:14" ht="27" x14ac:dyDescent="0.25">
      <c r="A197" s="23" t="s">
        <v>387</v>
      </c>
      <c r="B197" s="24">
        <v>96543</v>
      </c>
      <c r="C197" s="31" t="s">
        <v>92</v>
      </c>
      <c r="D197" s="23" t="s">
        <v>208</v>
      </c>
      <c r="E197" s="26" t="s">
        <v>206</v>
      </c>
      <c r="F197" s="27">
        <v>108.6</v>
      </c>
      <c r="G197" s="27">
        <v>108.6</v>
      </c>
      <c r="H197" s="161">
        <v>4.5</v>
      </c>
      <c r="I197" s="174">
        <v>9.2799999999999994</v>
      </c>
      <c r="J197" s="143">
        <f t="shared" si="18"/>
        <v>13.78</v>
      </c>
      <c r="K197" s="143">
        <f t="shared" si="19"/>
        <v>488.7</v>
      </c>
      <c r="L197" s="143">
        <f t="shared" si="20"/>
        <v>1007.8</v>
      </c>
      <c r="M197" s="143">
        <f t="shared" si="21"/>
        <v>1496.5</v>
      </c>
      <c r="N197" s="29">
        <f t="shared" si="17"/>
        <v>5.0070779974271007E-4</v>
      </c>
    </row>
    <row r="198" spans="1:14" x14ac:dyDescent="0.25">
      <c r="A198" s="34" t="s">
        <v>388</v>
      </c>
      <c r="B198" s="51"/>
      <c r="C198" s="51"/>
      <c r="D198" s="34" t="s">
        <v>210</v>
      </c>
      <c r="E198" s="52"/>
      <c r="F198" s="52"/>
      <c r="G198" s="52"/>
      <c r="H198" s="165"/>
      <c r="I198" s="178"/>
      <c r="J198" s="151"/>
      <c r="K198" s="147"/>
      <c r="L198" s="147"/>
      <c r="M198" s="147">
        <f>SUM(M199:M206)</f>
        <v>6823.43</v>
      </c>
      <c r="N198" s="37">
        <f t="shared" si="17"/>
        <v>2.2830234694275983E-3</v>
      </c>
    </row>
    <row r="199" spans="1:14" ht="27" customHeight="1" x14ac:dyDescent="0.25">
      <c r="A199" s="23" t="s">
        <v>389</v>
      </c>
      <c r="B199" s="24">
        <v>96522</v>
      </c>
      <c r="C199" s="31" t="s">
        <v>92</v>
      </c>
      <c r="D199" s="23" t="s">
        <v>212</v>
      </c>
      <c r="E199" s="26" t="s">
        <v>23</v>
      </c>
      <c r="F199" s="27">
        <v>7.25</v>
      </c>
      <c r="G199" s="27">
        <v>7.25</v>
      </c>
      <c r="H199" s="161">
        <v>100.34</v>
      </c>
      <c r="I199" s="174">
        <v>35.69</v>
      </c>
      <c r="J199" s="143">
        <f t="shared" si="18"/>
        <v>136.03</v>
      </c>
      <c r="K199" s="143">
        <f t="shared" si="19"/>
        <v>727.46</v>
      </c>
      <c r="L199" s="143">
        <f t="shared" si="20"/>
        <v>258.75</v>
      </c>
      <c r="M199" s="143">
        <f t="shared" si="21"/>
        <v>986.21</v>
      </c>
      <c r="N199" s="29">
        <f t="shared" si="17"/>
        <v>3.2997196069780031E-4</v>
      </c>
    </row>
    <row r="200" spans="1:14" ht="18" x14ac:dyDescent="0.25">
      <c r="A200" s="23" t="s">
        <v>390</v>
      </c>
      <c r="B200" s="24">
        <v>50902</v>
      </c>
      <c r="C200" s="25" t="s">
        <v>71</v>
      </c>
      <c r="D200" s="23" t="s">
        <v>214</v>
      </c>
      <c r="E200" s="26" t="s">
        <v>27</v>
      </c>
      <c r="F200" s="27">
        <v>11.2</v>
      </c>
      <c r="G200" s="27">
        <v>11.2</v>
      </c>
      <c r="H200" s="161">
        <v>4.97</v>
      </c>
      <c r="I200" s="174">
        <v>0</v>
      </c>
      <c r="J200" s="143">
        <f t="shared" si="18"/>
        <v>4.97</v>
      </c>
      <c r="K200" s="143">
        <f t="shared" si="19"/>
        <v>55.66</v>
      </c>
      <c r="L200" s="143">
        <f t="shared" si="20"/>
        <v>0</v>
      </c>
      <c r="M200" s="143">
        <f t="shared" si="21"/>
        <v>55.66</v>
      </c>
      <c r="N200" s="29">
        <f t="shared" si="17"/>
        <v>1.8623051208606245E-5</v>
      </c>
    </row>
    <row r="201" spans="1:14" ht="18" x14ac:dyDescent="0.25">
      <c r="A201" s="23" t="s">
        <v>391</v>
      </c>
      <c r="B201" s="24">
        <v>60470</v>
      </c>
      <c r="C201" s="25" t="s">
        <v>71</v>
      </c>
      <c r="D201" s="23" t="s">
        <v>216</v>
      </c>
      <c r="E201" s="26" t="s">
        <v>23</v>
      </c>
      <c r="F201" s="27">
        <v>0.56000000000000005</v>
      </c>
      <c r="G201" s="27">
        <v>0.56000000000000005</v>
      </c>
      <c r="H201" s="161">
        <v>24.88</v>
      </c>
      <c r="I201" s="174">
        <v>171.88</v>
      </c>
      <c r="J201" s="143">
        <f t="shared" si="18"/>
        <v>196.76</v>
      </c>
      <c r="K201" s="143">
        <f t="shared" si="19"/>
        <v>13.93</v>
      </c>
      <c r="L201" s="143">
        <f t="shared" si="20"/>
        <v>96.25</v>
      </c>
      <c r="M201" s="143">
        <f t="shared" si="21"/>
        <v>110.18</v>
      </c>
      <c r="N201" s="29">
        <f t="shared" si="17"/>
        <v>3.6864674490913335E-5</v>
      </c>
    </row>
    <row r="202" spans="1:14" ht="36" x14ac:dyDescent="0.25">
      <c r="A202" s="32" t="s">
        <v>392</v>
      </c>
      <c r="B202" s="33">
        <v>94971</v>
      </c>
      <c r="C202" s="26" t="s">
        <v>92</v>
      </c>
      <c r="D202" s="23" t="s">
        <v>393</v>
      </c>
      <c r="E202" s="26" t="s">
        <v>23</v>
      </c>
      <c r="F202" s="27">
        <v>6.7</v>
      </c>
      <c r="G202" s="27">
        <v>6.7</v>
      </c>
      <c r="H202" s="161">
        <v>44.84</v>
      </c>
      <c r="I202" s="174">
        <v>436.73</v>
      </c>
      <c r="J202" s="143">
        <f t="shared" si="18"/>
        <v>481.57000000000005</v>
      </c>
      <c r="K202" s="143">
        <f t="shared" si="19"/>
        <v>300.42</v>
      </c>
      <c r="L202" s="143">
        <f t="shared" si="20"/>
        <v>2926.09</v>
      </c>
      <c r="M202" s="143">
        <f t="shared" si="21"/>
        <v>3226.51</v>
      </c>
      <c r="N202" s="29">
        <f t="shared" si="17"/>
        <v>1.0795447530556979E-3</v>
      </c>
    </row>
    <row r="203" spans="1:14" ht="18" x14ac:dyDescent="0.25">
      <c r="A203" s="23" t="s">
        <v>394</v>
      </c>
      <c r="B203" s="24">
        <v>51026</v>
      </c>
      <c r="C203" s="25" t="s">
        <v>71</v>
      </c>
      <c r="D203" s="23" t="s">
        <v>220</v>
      </c>
      <c r="E203" s="26" t="s">
        <v>23</v>
      </c>
      <c r="F203" s="27">
        <v>6.7</v>
      </c>
      <c r="G203" s="27">
        <v>6.7</v>
      </c>
      <c r="H203" s="161">
        <v>37.520000000000003</v>
      </c>
      <c r="I203" s="174">
        <v>0.1</v>
      </c>
      <c r="J203" s="143">
        <f t="shared" si="18"/>
        <v>37.620000000000005</v>
      </c>
      <c r="K203" s="143">
        <f t="shared" si="19"/>
        <v>251.38</v>
      </c>
      <c r="L203" s="143">
        <f t="shared" si="20"/>
        <v>0.67</v>
      </c>
      <c r="M203" s="143">
        <f t="shared" si="21"/>
        <v>252.05</v>
      </c>
      <c r="N203" s="29">
        <f t="shared" si="17"/>
        <v>8.4332376161142726E-5</v>
      </c>
    </row>
    <row r="204" spans="1:14" ht="27" x14ac:dyDescent="0.25">
      <c r="A204" s="23" t="s">
        <v>395</v>
      </c>
      <c r="B204" s="24">
        <v>96543</v>
      </c>
      <c r="C204" s="31" t="s">
        <v>92</v>
      </c>
      <c r="D204" s="23" t="s">
        <v>208</v>
      </c>
      <c r="E204" s="26" t="s">
        <v>206</v>
      </c>
      <c r="F204" s="27">
        <v>21</v>
      </c>
      <c r="G204" s="27">
        <v>21</v>
      </c>
      <c r="H204" s="161">
        <v>4.5</v>
      </c>
      <c r="I204" s="174">
        <v>9.2799999999999994</v>
      </c>
      <c r="J204" s="143">
        <f t="shared" si="18"/>
        <v>13.78</v>
      </c>
      <c r="K204" s="143">
        <f t="shared" si="19"/>
        <v>94.5</v>
      </c>
      <c r="L204" s="143">
        <f t="shared" si="20"/>
        <v>194.88</v>
      </c>
      <c r="M204" s="143">
        <f t="shared" si="21"/>
        <v>289.38</v>
      </c>
      <c r="N204" s="29">
        <f t="shared" si="17"/>
        <v>9.6822467817938822E-5</v>
      </c>
    </row>
    <row r="205" spans="1:14" ht="27" x14ac:dyDescent="0.25">
      <c r="A205" s="23" t="s">
        <v>396</v>
      </c>
      <c r="B205" s="24">
        <v>96544</v>
      </c>
      <c r="C205" s="31" t="s">
        <v>92</v>
      </c>
      <c r="D205" s="23" t="s">
        <v>397</v>
      </c>
      <c r="E205" s="26" t="s">
        <v>206</v>
      </c>
      <c r="F205" s="27">
        <v>54</v>
      </c>
      <c r="G205" s="27">
        <v>54</v>
      </c>
      <c r="H205" s="161">
        <v>4.47</v>
      </c>
      <c r="I205" s="174">
        <v>13.34</v>
      </c>
      <c r="J205" s="143">
        <f t="shared" si="18"/>
        <v>17.809999999999999</v>
      </c>
      <c r="K205" s="143">
        <f t="shared" si="19"/>
        <v>241.38</v>
      </c>
      <c r="L205" s="143">
        <f t="shared" si="20"/>
        <v>720.36</v>
      </c>
      <c r="M205" s="143">
        <f t="shared" si="21"/>
        <v>961.74</v>
      </c>
      <c r="N205" s="29">
        <f t="shared" si="17"/>
        <v>3.2178464371837893E-4</v>
      </c>
    </row>
    <row r="206" spans="1:14" ht="27" x14ac:dyDescent="0.25">
      <c r="A206" s="23" t="s">
        <v>398</v>
      </c>
      <c r="B206" s="24">
        <v>96546</v>
      </c>
      <c r="C206" s="31" t="s">
        <v>92</v>
      </c>
      <c r="D206" s="23" t="s">
        <v>205</v>
      </c>
      <c r="E206" s="26" t="s">
        <v>206</v>
      </c>
      <c r="F206" s="27">
        <v>86</v>
      </c>
      <c r="G206" s="27">
        <v>86</v>
      </c>
      <c r="H206" s="161">
        <v>2</v>
      </c>
      <c r="I206" s="174">
        <v>8.9499999999999993</v>
      </c>
      <c r="J206" s="143">
        <f t="shared" si="18"/>
        <v>10.95</v>
      </c>
      <c r="K206" s="143">
        <f t="shared" si="19"/>
        <v>172</v>
      </c>
      <c r="L206" s="143">
        <f t="shared" si="20"/>
        <v>769.7</v>
      </c>
      <c r="M206" s="143">
        <f t="shared" si="21"/>
        <v>941.7</v>
      </c>
      <c r="N206" s="29">
        <f t="shared" si="17"/>
        <v>3.1507954227712003E-4</v>
      </c>
    </row>
    <row r="207" spans="1:14" x14ac:dyDescent="0.25">
      <c r="A207" s="19" t="s">
        <v>399</v>
      </c>
      <c r="B207" s="49"/>
      <c r="C207" s="49"/>
      <c r="D207" s="19" t="s">
        <v>21</v>
      </c>
      <c r="E207" s="21"/>
      <c r="F207" s="21"/>
      <c r="G207" s="21"/>
      <c r="H207" s="160"/>
      <c r="I207" s="173"/>
      <c r="J207" s="141"/>
      <c r="K207" s="142"/>
      <c r="L207" s="142"/>
      <c r="M207" s="142">
        <f>M208+M219+M227+M235+M237</f>
        <v>52731.869999999995</v>
      </c>
      <c r="N207" s="22">
        <f t="shared" si="17"/>
        <v>1.7643340196470847E-2</v>
      </c>
    </row>
    <row r="208" spans="1:14" x14ac:dyDescent="0.25">
      <c r="A208" s="34" t="s">
        <v>400</v>
      </c>
      <c r="B208" s="54"/>
      <c r="C208" s="54"/>
      <c r="D208" s="34" t="s">
        <v>227</v>
      </c>
      <c r="E208" s="52"/>
      <c r="F208" s="52"/>
      <c r="G208" s="52"/>
      <c r="H208" s="165"/>
      <c r="I208" s="178"/>
      <c r="J208" s="151"/>
      <c r="K208" s="147"/>
      <c r="L208" s="147"/>
      <c r="M208" s="147">
        <f>SUM(M209:M218)</f>
        <v>7211.1699999999992</v>
      </c>
      <c r="N208" s="37">
        <f t="shared" si="17"/>
        <v>2.412755806395348E-3</v>
      </c>
    </row>
    <row r="209" spans="1:14" ht="27" customHeight="1" x14ac:dyDescent="0.25">
      <c r="A209" s="23" t="s">
        <v>401</v>
      </c>
      <c r="B209" s="24">
        <v>96527</v>
      </c>
      <c r="C209" s="31" t="s">
        <v>92</v>
      </c>
      <c r="D209" s="23" t="s">
        <v>229</v>
      </c>
      <c r="E209" s="26" t="s">
        <v>23</v>
      </c>
      <c r="F209" s="27">
        <v>8.4</v>
      </c>
      <c r="G209" s="27">
        <v>8.4</v>
      </c>
      <c r="H209" s="161">
        <v>81.38</v>
      </c>
      <c r="I209" s="174">
        <v>30.62</v>
      </c>
      <c r="J209" s="143">
        <f t="shared" si="18"/>
        <v>112</v>
      </c>
      <c r="K209" s="143">
        <f t="shared" si="19"/>
        <v>683.59</v>
      </c>
      <c r="L209" s="143">
        <f t="shared" si="20"/>
        <v>257.2</v>
      </c>
      <c r="M209" s="143">
        <f t="shared" si="21"/>
        <v>940.8</v>
      </c>
      <c r="N209" s="29">
        <f t="shared" ref="N209:N272" si="23">M209/$M$1279</f>
        <v>3.1477841496688381E-4</v>
      </c>
    </row>
    <row r="210" spans="1:14" ht="18" x14ac:dyDescent="0.25">
      <c r="A210" s="23" t="s">
        <v>402</v>
      </c>
      <c r="B210" s="24">
        <v>50902</v>
      </c>
      <c r="C210" s="25" t="s">
        <v>71</v>
      </c>
      <c r="D210" s="23" t="s">
        <v>214</v>
      </c>
      <c r="E210" s="26" t="s">
        <v>27</v>
      </c>
      <c r="F210" s="27">
        <v>9.8800000000000008</v>
      </c>
      <c r="G210" s="27">
        <v>9.8800000000000008</v>
      </c>
      <c r="H210" s="161">
        <v>4.97</v>
      </c>
      <c r="I210" s="174">
        <v>0</v>
      </c>
      <c r="J210" s="143">
        <f t="shared" si="18"/>
        <v>4.97</v>
      </c>
      <c r="K210" s="143">
        <f t="shared" si="19"/>
        <v>49.1</v>
      </c>
      <c r="L210" s="143">
        <f t="shared" si="20"/>
        <v>0</v>
      </c>
      <c r="M210" s="143">
        <f t="shared" si="21"/>
        <v>49.1</v>
      </c>
      <c r="N210" s="29">
        <f t="shared" si="23"/>
        <v>1.6428167702884775E-5</v>
      </c>
    </row>
    <row r="211" spans="1:14" ht="18" x14ac:dyDescent="0.25">
      <c r="A211" s="23" t="s">
        <v>403</v>
      </c>
      <c r="B211" s="24">
        <v>60470</v>
      </c>
      <c r="C211" s="25" t="s">
        <v>71</v>
      </c>
      <c r="D211" s="23" t="s">
        <v>216</v>
      </c>
      <c r="E211" s="26" t="s">
        <v>23</v>
      </c>
      <c r="F211" s="27">
        <v>0.49</v>
      </c>
      <c r="G211" s="27">
        <v>0.49</v>
      </c>
      <c r="H211" s="161">
        <v>24.88</v>
      </c>
      <c r="I211" s="174">
        <v>171.88</v>
      </c>
      <c r="J211" s="143">
        <f t="shared" ref="J211:J274" si="24">H211+I211</f>
        <v>196.76</v>
      </c>
      <c r="K211" s="143">
        <f t="shared" si="19"/>
        <v>12.19</v>
      </c>
      <c r="L211" s="143">
        <f t="shared" si="20"/>
        <v>84.22</v>
      </c>
      <c r="M211" s="143">
        <f t="shared" si="21"/>
        <v>96.41</v>
      </c>
      <c r="N211" s="29">
        <f t="shared" si="23"/>
        <v>3.2257426644299818E-5</v>
      </c>
    </row>
    <row r="212" spans="1:14" ht="18" x14ac:dyDescent="0.25">
      <c r="A212" s="23" t="s">
        <v>404</v>
      </c>
      <c r="B212" s="24">
        <v>60191</v>
      </c>
      <c r="C212" s="25" t="s">
        <v>71</v>
      </c>
      <c r="D212" s="23" t="s">
        <v>233</v>
      </c>
      <c r="E212" s="26" t="s">
        <v>27</v>
      </c>
      <c r="F212" s="27">
        <v>49.97</v>
      </c>
      <c r="G212" s="27">
        <v>49.97</v>
      </c>
      <c r="H212" s="161">
        <v>10.91</v>
      </c>
      <c r="I212" s="174">
        <v>24.93</v>
      </c>
      <c r="J212" s="143">
        <f t="shared" si="24"/>
        <v>35.840000000000003</v>
      </c>
      <c r="K212" s="143">
        <f t="shared" ref="K212:K275" si="25">TRUNC(H212*G212,2)</f>
        <v>545.16999999999996</v>
      </c>
      <c r="L212" s="143">
        <f t="shared" ref="L212:L275" si="26">TRUNC(I212*G212,2)</f>
        <v>1245.75</v>
      </c>
      <c r="M212" s="143">
        <f t="shared" ref="M212:M275" si="27">TRUNC((I212+H212)*G212,2)</f>
        <v>1790.92</v>
      </c>
      <c r="N212" s="29">
        <f t="shared" si="23"/>
        <v>5.9921658049797159E-4</v>
      </c>
    </row>
    <row r="213" spans="1:14" ht="36" x14ac:dyDescent="0.25">
      <c r="A213" s="32" t="s">
        <v>405</v>
      </c>
      <c r="B213" s="33">
        <v>94971</v>
      </c>
      <c r="C213" s="26" t="s">
        <v>92</v>
      </c>
      <c r="D213" s="30" t="s">
        <v>218</v>
      </c>
      <c r="E213" s="26" t="s">
        <v>23</v>
      </c>
      <c r="F213" s="27">
        <v>3.46</v>
      </c>
      <c r="G213" s="27">
        <v>3.46</v>
      </c>
      <c r="H213" s="161">
        <v>44.84</v>
      </c>
      <c r="I213" s="174">
        <v>436.73</v>
      </c>
      <c r="J213" s="143">
        <f t="shared" si="24"/>
        <v>481.57000000000005</v>
      </c>
      <c r="K213" s="143">
        <f t="shared" si="25"/>
        <v>155.13999999999999</v>
      </c>
      <c r="L213" s="143">
        <f t="shared" si="26"/>
        <v>1511.08</v>
      </c>
      <c r="M213" s="143">
        <f t="shared" si="27"/>
        <v>1666.23</v>
      </c>
      <c r="N213" s="29">
        <f t="shared" si="23"/>
        <v>5.5749706459425053E-4</v>
      </c>
    </row>
    <row r="214" spans="1:14" ht="18" x14ac:dyDescent="0.25">
      <c r="A214" s="23" t="s">
        <v>406</v>
      </c>
      <c r="B214" s="24">
        <v>60801</v>
      </c>
      <c r="C214" s="25" t="s">
        <v>71</v>
      </c>
      <c r="D214" s="23" t="s">
        <v>236</v>
      </c>
      <c r="E214" s="26" t="s">
        <v>23</v>
      </c>
      <c r="F214" s="27">
        <v>3.46</v>
      </c>
      <c r="G214" s="27">
        <v>3.46</v>
      </c>
      <c r="H214" s="161">
        <v>45.03</v>
      </c>
      <c r="I214" s="174">
        <v>0</v>
      </c>
      <c r="J214" s="143">
        <f t="shared" si="24"/>
        <v>45.03</v>
      </c>
      <c r="K214" s="143">
        <f t="shared" si="25"/>
        <v>155.80000000000001</v>
      </c>
      <c r="L214" s="143">
        <f t="shared" si="26"/>
        <v>0</v>
      </c>
      <c r="M214" s="143">
        <f t="shared" si="27"/>
        <v>155.80000000000001</v>
      </c>
      <c r="N214" s="29">
        <f t="shared" si="23"/>
        <v>5.2128483260884895E-5</v>
      </c>
    </row>
    <row r="215" spans="1:14" ht="20.25" customHeight="1" x14ac:dyDescent="0.25">
      <c r="A215" s="23" t="s">
        <v>407</v>
      </c>
      <c r="B215" s="24">
        <v>96995</v>
      </c>
      <c r="C215" s="31" t="s">
        <v>92</v>
      </c>
      <c r="D215" s="23" t="s">
        <v>238</v>
      </c>
      <c r="E215" s="26" t="s">
        <v>23</v>
      </c>
      <c r="F215" s="27">
        <v>4.9400000000000004</v>
      </c>
      <c r="G215" s="27">
        <v>4.9400000000000004</v>
      </c>
      <c r="H215" s="161">
        <v>29.5</v>
      </c>
      <c r="I215" s="174">
        <v>13.05</v>
      </c>
      <c r="J215" s="143">
        <f t="shared" si="24"/>
        <v>42.55</v>
      </c>
      <c r="K215" s="143">
        <f t="shared" si="25"/>
        <v>145.72999999999999</v>
      </c>
      <c r="L215" s="143">
        <f t="shared" si="26"/>
        <v>64.459999999999994</v>
      </c>
      <c r="M215" s="143">
        <f t="shared" si="27"/>
        <v>210.19</v>
      </c>
      <c r="N215" s="29">
        <f t="shared" si="23"/>
        <v>7.0326610376157865E-5</v>
      </c>
    </row>
    <row r="216" spans="1:14" ht="27" x14ac:dyDescent="0.25">
      <c r="A216" s="23" t="s">
        <v>408</v>
      </c>
      <c r="B216" s="24">
        <v>96545</v>
      </c>
      <c r="C216" s="31" t="s">
        <v>92</v>
      </c>
      <c r="D216" s="23" t="s">
        <v>222</v>
      </c>
      <c r="E216" s="26" t="s">
        <v>206</v>
      </c>
      <c r="F216" s="27">
        <v>110</v>
      </c>
      <c r="G216" s="27">
        <v>110</v>
      </c>
      <c r="H216" s="161">
        <v>2.35</v>
      </c>
      <c r="I216" s="174">
        <v>9.6199999999999992</v>
      </c>
      <c r="J216" s="143">
        <f t="shared" si="24"/>
        <v>11.969999999999999</v>
      </c>
      <c r="K216" s="143">
        <f t="shared" si="25"/>
        <v>258.5</v>
      </c>
      <c r="L216" s="143">
        <f t="shared" si="26"/>
        <v>1058.2</v>
      </c>
      <c r="M216" s="143">
        <f t="shared" si="27"/>
        <v>1316.7</v>
      </c>
      <c r="N216" s="29">
        <f t="shared" si="23"/>
        <v>4.4054925487552719E-4</v>
      </c>
    </row>
    <row r="217" spans="1:14" ht="27" x14ac:dyDescent="0.25">
      <c r="A217" s="23" t="s">
        <v>409</v>
      </c>
      <c r="B217" s="24">
        <v>96546</v>
      </c>
      <c r="C217" s="31" t="s">
        <v>92</v>
      </c>
      <c r="D217" s="23" t="s">
        <v>205</v>
      </c>
      <c r="E217" s="26" t="s">
        <v>206</v>
      </c>
      <c r="F217" s="27">
        <v>22</v>
      </c>
      <c r="G217" s="27">
        <v>22</v>
      </c>
      <c r="H217" s="161">
        <v>2</v>
      </c>
      <c r="I217" s="174">
        <v>8.9499999999999993</v>
      </c>
      <c r="J217" s="143">
        <f t="shared" si="24"/>
        <v>10.95</v>
      </c>
      <c r="K217" s="143">
        <f t="shared" si="25"/>
        <v>44</v>
      </c>
      <c r="L217" s="143">
        <f t="shared" si="26"/>
        <v>196.9</v>
      </c>
      <c r="M217" s="143">
        <f t="shared" si="27"/>
        <v>240.9</v>
      </c>
      <c r="N217" s="29">
        <f t="shared" si="23"/>
        <v>8.0601743373216752E-5</v>
      </c>
    </row>
    <row r="218" spans="1:14" ht="27" x14ac:dyDescent="0.25">
      <c r="A218" s="23" t="s">
        <v>410</v>
      </c>
      <c r="B218" s="24">
        <v>96543</v>
      </c>
      <c r="C218" s="31" t="s">
        <v>92</v>
      </c>
      <c r="D218" s="23" t="s">
        <v>208</v>
      </c>
      <c r="E218" s="26" t="s">
        <v>206</v>
      </c>
      <c r="F218" s="27">
        <v>54</v>
      </c>
      <c r="G218" s="27">
        <v>54</v>
      </c>
      <c r="H218" s="161">
        <v>4.5</v>
      </c>
      <c r="I218" s="174">
        <v>9.2799999999999994</v>
      </c>
      <c r="J218" s="143">
        <f t="shared" si="24"/>
        <v>13.78</v>
      </c>
      <c r="K218" s="143">
        <f t="shared" si="25"/>
        <v>243</v>
      </c>
      <c r="L218" s="143">
        <f t="shared" si="26"/>
        <v>501.12</v>
      </c>
      <c r="M218" s="143">
        <f t="shared" si="27"/>
        <v>744.12</v>
      </c>
      <c r="N218" s="29">
        <f t="shared" si="23"/>
        <v>2.4897206010327129E-4</v>
      </c>
    </row>
    <row r="219" spans="1:14" x14ac:dyDescent="0.25">
      <c r="A219" s="34" t="s">
        <v>411</v>
      </c>
      <c r="B219" s="51"/>
      <c r="C219" s="51"/>
      <c r="D219" s="34" t="s">
        <v>242</v>
      </c>
      <c r="E219" s="52"/>
      <c r="F219" s="52"/>
      <c r="G219" s="52"/>
      <c r="H219" s="165"/>
      <c r="I219" s="178"/>
      <c r="J219" s="151"/>
      <c r="K219" s="147"/>
      <c r="L219" s="147"/>
      <c r="M219" s="147">
        <f>SUM(M220:M226)</f>
        <v>10363.189999999999</v>
      </c>
      <c r="N219" s="37">
        <f t="shared" si="23"/>
        <v>3.467377255740498E-3</v>
      </c>
    </row>
    <row r="220" spans="1:14" ht="18" x14ac:dyDescent="0.25">
      <c r="A220" s="23" t="s">
        <v>412</v>
      </c>
      <c r="B220" s="24">
        <v>60209</v>
      </c>
      <c r="C220" s="25" t="s">
        <v>71</v>
      </c>
      <c r="D220" s="23" t="s">
        <v>413</v>
      </c>
      <c r="E220" s="26" t="s">
        <v>27</v>
      </c>
      <c r="F220" s="27">
        <v>53.5</v>
      </c>
      <c r="G220" s="27">
        <v>53.5</v>
      </c>
      <c r="H220" s="161">
        <v>43.11</v>
      </c>
      <c r="I220" s="174">
        <v>39.03</v>
      </c>
      <c r="J220" s="143">
        <f t="shared" si="24"/>
        <v>82.14</v>
      </c>
      <c r="K220" s="143">
        <f t="shared" si="25"/>
        <v>2306.38</v>
      </c>
      <c r="L220" s="143">
        <f t="shared" si="26"/>
        <v>2088.1</v>
      </c>
      <c r="M220" s="143">
        <f t="shared" si="27"/>
        <v>4394.49</v>
      </c>
      <c r="N220" s="29">
        <f t="shared" si="23"/>
        <v>1.4703343928441979E-3</v>
      </c>
    </row>
    <row r="221" spans="1:14" ht="36" x14ac:dyDescent="0.25">
      <c r="A221" s="32" t="s">
        <v>414</v>
      </c>
      <c r="B221" s="33">
        <v>94971</v>
      </c>
      <c r="C221" s="26" t="s">
        <v>92</v>
      </c>
      <c r="D221" s="23" t="s">
        <v>393</v>
      </c>
      <c r="E221" s="26" t="s">
        <v>23</v>
      </c>
      <c r="F221" s="27">
        <v>2.5499999999999998</v>
      </c>
      <c r="G221" s="27">
        <v>2.5499999999999998</v>
      </c>
      <c r="H221" s="161">
        <v>44.84</v>
      </c>
      <c r="I221" s="174">
        <v>436.73</v>
      </c>
      <c r="J221" s="143">
        <f t="shared" si="24"/>
        <v>481.57000000000005</v>
      </c>
      <c r="K221" s="143">
        <f t="shared" si="25"/>
        <v>114.34</v>
      </c>
      <c r="L221" s="143">
        <f t="shared" si="26"/>
        <v>1113.6600000000001</v>
      </c>
      <c r="M221" s="143">
        <f t="shared" si="27"/>
        <v>1228</v>
      </c>
      <c r="N221" s="29">
        <f t="shared" si="23"/>
        <v>4.108714855222506E-4</v>
      </c>
    </row>
    <row r="222" spans="1:14" ht="18" x14ac:dyDescent="0.25">
      <c r="A222" s="23" t="s">
        <v>415</v>
      </c>
      <c r="B222" s="24">
        <v>60801</v>
      </c>
      <c r="C222" s="25" t="s">
        <v>71</v>
      </c>
      <c r="D222" s="23" t="s">
        <v>236</v>
      </c>
      <c r="E222" s="26" t="s">
        <v>23</v>
      </c>
      <c r="F222" s="27">
        <v>2.5499999999999998</v>
      </c>
      <c r="G222" s="27">
        <v>2.5499999999999998</v>
      </c>
      <c r="H222" s="161">
        <v>45.03</v>
      </c>
      <c r="I222" s="174">
        <v>0</v>
      </c>
      <c r="J222" s="143">
        <f t="shared" si="24"/>
        <v>45.03</v>
      </c>
      <c r="K222" s="143">
        <f t="shared" si="25"/>
        <v>114.82</v>
      </c>
      <c r="L222" s="143">
        <f t="shared" si="26"/>
        <v>0</v>
      </c>
      <c r="M222" s="143">
        <f t="shared" si="27"/>
        <v>114.82</v>
      </c>
      <c r="N222" s="29">
        <f t="shared" si="23"/>
        <v>3.8417153068130953E-5</v>
      </c>
    </row>
    <row r="223" spans="1:14" ht="36" customHeight="1" x14ac:dyDescent="0.25">
      <c r="A223" s="32" t="s">
        <v>416</v>
      </c>
      <c r="B223" s="33">
        <v>92776</v>
      </c>
      <c r="C223" s="26" t="s">
        <v>92</v>
      </c>
      <c r="D223" s="30" t="s">
        <v>258</v>
      </c>
      <c r="E223" s="26" t="s">
        <v>206</v>
      </c>
      <c r="F223" s="27">
        <v>61</v>
      </c>
      <c r="G223" s="27">
        <v>61</v>
      </c>
      <c r="H223" s="161">
        <v>4.8499999999999996</v>
      </c>
      <c r="I223" s="174">
        <v>13.35</v>
      </c>
      <c r="J223" s="143">
        <f t="shared" si="24"/>
        <v>18.2</v>
      </c>
      <c r="K223" s="143">
        <f t="shared" si="25"/>
        <v>295.85000000000002</v>
      </c>
      <c r="L223" s="143">
        <f t="shared" si="26"/>
        <v>814.35</v>
      </c>
      <c r="M223" s="143">
        <f t="shared" si="27"/>
        <v>1110.2</v>
      </c>
      <c r="N223" s="29">
        <f t="shared" si="23"/>
        <v>3.7145726647133768E-4</v>
      </c>
    </row>
    <row r="224" spans="1:14" ht="45" x14ac:dyDescent="0.25">
      <c r="A224" s="32" t="s">
        <v>417</v>
      </c>
      <c r="B224" s="33">
        <v>92778</v>
      </c>
      <c r="C224" s="26" t="s">
        <v>92</v>
      </c>
      <c r="D224" s="30" t="s">
        <v>418</v>
      </c>
      <c r="E224" s="26" t="s">
        <v>206</v>
      </c>
      <c r="F224" s="27">
        <v>66</v>
      </c>
      <c r="G224" s="27">
        <v>66</v>
      </c>
      <c r="H224" s="161">
        <v>2</v>
      </c>
      <c r="I224" s="174">
        <v>9.16</v>
      </c>
      <c r="J224" s="143">
        <f t="shared" si="24"/>
        <v>11.16</v>
      </c>
      <c r="K224" s="143">
        <f t="shared" si="25"/>
        <v>132</v>
      </c>
      <c r="L224" s="143">
        <f t="shared" si="26"/>
        <v>604.55999999999995</v>
      </c>
      <c r="M224" s="143">
        <f t="shared" si="27"/>
        <v>736.56</v>
      </c>
      <c r="N224" s="29">
        <f t="shared" si="23"/>
        <v>2.4644259069728734E-4</v>
      </c>
    </row>
    <row r="225" spans="1:14" ht="46.5" customHeight="1" x14ac:dyDescent="0.25">
      <c r="A225" s="32" t="s">
        <v>419</v>
      </c>
      <c r="B225" s="33">
        <v>92779</v>
      </c>
      <c r="C225" s="26" t="s">
        <v>92</v>
      </c>
      <c r="D225" s="23" t="s">
        <v>420</v>
      </c>
      <c r="E225" s="26" t="s">
        <v>206</v>
      </c>
      <c r="F225" s="27">
        <v>184</v>
      </c>
      <c r="G225" s="27">
        <v>184</v>
      </c>
      <c r="H225" s="161">
        <v>1.74</v>
      </c>
      <c r="I225" s="174">
        <v>10.69</v>
      </c>
      <c r="J225" s="143">
        <f t="shared" si="24"/>
        <v>12.43</v>
      </c>
      <c r="K225" s="143">
        <f t="shared" si="25"/>
        <v>320.16000000000003</v>
      </c>
      <c r="L225" s="143">
        <f t="shared" si="26"/>
        <v>1966.96</v>
      </c>
      <c r="M225" s="143">
        <f t="shared" si="27"/>
        <v>2287.12</v>
      </c>
      <c r="N225" s="29">
        <f t="shared" si="23"/>
        <v>7.6523810420818386E-4</v>
      </c>
    </row>
    <row r="226" spans="1:14" ht="45" x14ac:dyDescent="0.25">
      <c r="A226" s="32" t="s">
        <v>421</v>
      </c>
      <c r="B226" s="33">
        <v>92775</v>
      </c>
      <c r="C226" s="26" t="s">
        <v>92</v>
      </c>
      <c r="D226" s="23" t="s">
        <v>264</v>
      </c>
      <c r="E226" s="26" t="s">
        <v>206</v>
      </c>
      <c r="F226" s="27">
        <v>25</v>
      </c>
      <c r="G226" s="27">
        <v>25</v>
      </c>
      <c r="H226" s="161">
        <v>6.86</v>
      </c>
      <c r="I226" s="174">
        <v>12.82</v>
      </c>
      <c r="J226" s="143">
        <f t="shared" si="24"/>
        <v>19.68</v>
      </c>
      <c r="K226" s="143">
        <f t="shared" si="25"/>
        <v>171.5</v>
      </c>
      <c r="L226" s="143">
        <f t="shared" si="26"/>
        <v>320.5</v>
      </c>
      <c r="M226" s="143">
        <f t="shared" si="27"/>
        <v>492</v>
      </c>
      <c r="N226" s="29">
        <f t="shared" si="23"/>
        <v>1.6461626292911018E-4</v>
      </c>
    </row>
    <row r="227" spans="1:14" x14ac:dyDescent="0.25">
      <c r="A227" s="34" t="s">
        <v>422</v>
      </c>
      <c r="B227" s="51"/>
      <c r="C227" s="51"/>
      <c r="D227" s="34" t="s">
        <v>252</v>
      </c>
      <c r="E227" s="52"/>
      <c r="F227" s="52"/>
      <c r="G227" s="52"/>
      <c r="H227" s="165"/>
      <c r="I227" s="178"/>
      <c r="J227" s="151"/>
      <c r="K227" s="147"/>
      <c r="L227" s="147"/>
      <c r="M227" s="147">
        <f>SUM(M228:M234)</f>
        <v>16468.27</v>
      </c>
      <c r="N227" s="37">
        <f t="shared" si="23"/>
        <v>5.5100509437145881E-3</v>
      </c>
    </row>
    <row r="228" spans="1:14" ht="36" x14ac:dyDescent="0.25">
      <c r="A228" s="32" t="s">
        <v>423</v>
      </c>
      <c r="B228" s="33">
        <v>92464</v>
      </c>
      <c r="C228" s="26" t="s">
        <v>92</v>
      </c>
      <c r="D228" s="23" t="s">
        <v>424</v>
      </c>
      <c r="E228" s="26" t="s">
        <v>27</v>
      </c>
      <c r="F228" s="27">
        <v>74.86</v>
      </c>
      <c r="G228" s="27">
        <v>74.86</v>
      </c>
      <c r="H228" s="161">
        <v>38.72</v>
      </c>
      <c r="I228" s="174">
        <v>61.27</v>
      </c>
      <c r="J228" s="143">
        <f t="shared" si="24"/>
        <v>99.990000000000009</v>
      </c>
      <c r="K228" s="143">
        <f t="shared" si="25"/>
        <v>2898.57</v>
      </c>
      <c r="L228" s="143">
        <f t="shared" si="26"/>
        <v>4586.67</v>
      </c>
      <c r="M228" s="143">
        <f t="shared" si="27"/>
        <v>7485.25</v>
      </c>
      <c r="N228" s="29">
        <f t="shared" si="23"/>
        <v>2.5044591099392722E-3</v>
      </c>
    </row>
    <row r="229" spans="1:14" ht="36" x14ac:dyDescent="0.25">
      <c r="A229" s="32" t="s">
        <v>425</v>
      </c>
      <c r="B229" s="33">
        <v>94971</v>
      </c>
      <c r="C229" s="26" t="s">
        <v>92</v>
      </c>
      <c r="D229" s="30" t="s">
        <v>218</v>
      </c>
      <c r="E229" s="26" t="s">
        <v>23</v>
      </c>
      <c r="F229" s="27">
        <v>5.53</v>
      </c>
      <c r="G229" s="27">
        <v>5.53</v>
      </c>
      <c r="H229" s="161">
        <v>44.84</v>
      </c>
      <c r="I229" s="174">
        <v>436.73</v>
      </c>
      <c r="J229" s="143">
        <f t="shared" si="24"/>
        <v>481.57000000000005</v>
      </c>
      <c r="K229" s="143">
        <f t="shared" si="25"/>
        <v>247.96</v>
      </c>
      <c r="L229" s="143">
        <f t="shared" si="26"/>
        <v>2415.11</v>
      </c>
      <c r="M229" s="143">
        <f t="shared" si="27"/>
        <v>2663.08</v>
      </c>
      <c r="N229" s="29">
        <f t="shared" si="23"/>
        <v>8.9102901927084295E-4</v>
      </c>
    </row>
    <row r="230" spans="1:14" ht="18" x14ac:dyDescent="0.25">
      <c r="A230" s="23" t="s">
        <v>426</v>
      </c>
      <c r="B230" s="24">
        <v>60801</v>
      </c>
      <c r="C230" s="25" t="s">
        <v>71</v>
      </c>
      <c r="D230" s="23" t="s">
        <v>236</v>
      </c>
      <c r="E230" s="26" t="s">
        <v>23</v>
      </c>
      <c r="F230" s="27">
        <v>5.53</v>
      </c>
      <c r="G230" s="27">
        <v>5.53</v>
      </c>
      <c r="H230" s="161">
        <v>45.03</v>
      </c>
      <c r="I230" s="174">
        <v>0</v>
      </c>
      <c r="J230" s="143">
        <f t="shared" si="24"/>
        <v>45.03</v>
      </c>
      <c r="K230" s="143">
        <f t="shared" si="25"/>
        <v>249.01</v>
      </c>
      <c r="L230" s="143">
        <f t="shared" si="26"/>
        <v>0</v>
      </c>
      <c r="M230" s="143">
        <f t="shared" si="27"/>
        <v>249.01</v>
      </c>
      <c r="N230" s="29">
        <f t="shared" si="23"/>
        <v>8.3315235024344968E-5</v>
      </c>
    </row>
    <row r="231" spans="1:14" ht="45" x14ac:dyDescent="0.25">
      <c r="A231" s="32" t="s">
        <v>427</v>
      </c>
      <c r="B231" s="33">
        <v>92777</v>
      </c>
      <c r="C231" s="26" t="s">
        <v>92</v>
      </c>
      <c r="D231" s="23" t="s">
        <v>428</v>
      </c>
      <c r="E231" s="26" t="s">
        <v>206</v>
      </c>
      <c r="F231" s="27">
        <v>156</v>
      </c>
      <c r="G231" s="27">
        <v>156</v>
      </c>
      <c r="H231" s="161">
        <v>3.42</v>
      </c>
      <c r="I231" s="174">
        <v>13.37</v>
      </c>
      <c r="J231" s="143">
        <f t="shared" si="24"/>
        <v>16.79</v>
      </c>
      <c r="K231" s="143">
        <f t="shared" si="25"/>
        <v>533.52</v>
      </c>
      <c r="L231" s="143">
        <f t="shared" si="26"/>
        <v>2085.7199999999998</v>
      </c>
      <c r="M231" s="143">
        <f t="shared" si="27"/>
        <v>2619.2399999999998</v>
      </c>
      <c r="N231" s="29">
        <f t="shared" si="23"/>
        <v>8.7636077340333841E-4</v>
      </c>
    </row>
    <row r="232" spans="1:14" ht="46.5" customHeight="1" x14ac:dyDescent="0.25">
      <c r="A232" s="32" t="s">
        <v>429</v>
      </c>
      <c r="B232" s="33">
        <v>92778</v>
      </c>
      <c r="C232" s="26" t="s">
        <v>92</v>
      </c>
      <c r="D232" s="23" t="s">
        <v>248</v>
      </c>
      <c r="E232" s="26" t="s">
        <v>206</v>
      </c>
      <c r="F232" s="27">
        <v>25</v>
      </c>
      <c r="G232" s="27">
        <v>25</v>
      </c>
      <c r="H232" s="161">
        <v>2</v>
      </c>
      <c r="I232" s="174">
        <v>9.16</v>
      </c>
      <c r="J232" s="143">
        <f t="shared" si="24"/>
        <v>11.16</v>
      </c>
      <c r="K232" s="143">
        <f t="shared" si="25"/>
        <v>50</v>
      </c>
      <c r="L232" s="143">
        <f t="shared" si="26"/>
        <v>229</v>
      </c>
      <c r="M232" s="143">
        <f t="shared" si="27"/>
        <v>279</v>
      </c>
      <c r="N232" s="29">
        <f t="shared" si="23"/>
        <v>9.3349466173214916E-5</v>
      </c>
    </row>
    <row r="233" spans="1:14" ht="45" x14ac:dyDescent="0.25">
      <c r="A233" s="32" t="s">
        <v>430</v>
      </c>
      <c r="B233" s="33">
        <v>92779</v>
      </c>
      <c r="C233" s="26" t="s">
        <v>92</v>
      </c>
      <c r="D233" s="23" t="s">
        <v>420</v>
      </c>
      <c r="E233" s="26" t="s">
        <v>206</v>
      </c>
      <c r="F233" s="27">
        <v>127</v>
      </c>
      <c r="G233" s="27">
        <v>127</v>
      </c>
      <c r="H233" s="161">
        <v>1.74</v>
      </c>
      <c r="I233" s="174">
        <v>10.69</v>
      </c>
      <c r="J233" s="143">
        <f t="shared" si="24"/>
        <v>12.43</v>
      </c>
      <c r="K233" s="143">
        <f t="shared" si="25"/>
        <v>220.98</v>
      </c>
      <c r="L233" s="143">
        <f t="shared" si="26"/>
        <v>1357.63</v>
      </c>
      <c r="M233" s="143">
        <f t="shared" si="27"/>
        <v>1578.61</v>
      </c>
      <c r="N233" s="29">
        <f t="shared" si="23"/>
        <v>5.2818064801325737E-4</v>
      </c>
    </row>
    <row r="234" spans="1:14" ht="36" customHeight="1" x14ac:dyDescent="0.25">
      <c r="A234" s="32" t="s">
        <v>431</v>
      </c>
      <c r="B234" s="33">
        <v>92775</v>
      </c>
      <c r="C234" s="26" t="s">
        <v>92</v>
      </c>
      <c r="D234" s="30" t="s">
        <v>250</v>
      </c>
      <c r="E234" s="26" t="s">
        <v>206</v>
      </c>
      <c r="F234" s="27">
        <v>81</v>
      </c>
      <c r="G234" s="27">
        <v>81</v>
      </c>
      <c r="H234" s="161">
        <v>6.86</v>
      </c>
      <c r="I234" s="174">
        <v>12.82</v>
      </c>
      <c r="J234" s="143">
        <f t="shared" si="24"/>
        <v>19.68</v>
      </c>
      <c r="K234" s="143">
        <f t="shared" si="25"/>
        <v>555.66</v>
      </c>
      <c r="L234" s="143">
        <f t="shared" si="26"/>
        <v>1038.42</v>
      </c>
      <c r="M234" s="143">
        <f t="shared" si="27"/>
        <v>1594.08</v>
      </c>
      <c r="N234" s="29">
        <f t="shared" si="23"/>
        <v>5.3335669189031698E-4</v>
      </c>
    </row>
    <row r="235" spans="1:14" x14ac:dyDescent="0.25">
      <c r="A235" s="34" t="s">
        <v>432</v>
      </c>
      <c r="B235" s="51"/>
      <c r="C235" s="51"/>
      <c r="D235" s="34" t="s">
        <v>266</v>
      </c>
      <c r="E235" s="52"/>
      <c r="F235" s="52"/>
      <c r="G235" s="52"/>
      <c r="H235" s="165"/>
      <c r="I235" s="178"/>
      <c r="J235" s="151"/>
      <c r="K235" s="147"/>
      <c r="L235" s="147"/>
      <c r="M235" s="147">
        <f>SUM(M236)</f>
        <v>17031.5</v>
      </c>
      <c r="N235" s="37">
        <f t="shared" si="23"/>
        <v>5.69849976031939E-3</v>
      </c>
    </row>
    <row r="236" spans="1:14" ht="27" x14ac:dyDescent="0.25">
      <c r="A236" s="23" t="s">
        <v>433</v>
      </c>
      <c r="B236" s="24">
        <v>61101</v>
      </c>
      <c r="C236" s="25" t="s">
        <v>71</v>
      </c>
      <c r="D236" s="23" t="s">
        <v>434</v>
      </c>
      <c r="E236" s="26" t="s">
        <v>27</v>
      </c>
      <c r="F236" s="27">
        <v>143.16999999999999</v>
      </c>
      <c r="G236" s="27">
        <v>143.16999999999999</v>
      </c>
      <c r="H236" s="161">
        <v>18.75</v>
      </c>
      <c r="I236" s="174">
        <v>100.21</v>
      </c>
      <c r="J236" s="143">
        <f t="shared" si="24"/>
        <v>118.96</v>
      </c>
      <c r="K236" s="143">
        <f t="shared" si="25"/>
        <v>2684.43</v>
      </c>
      <c r="L236" s="143">
        <f t="shared" si="26"/>
        <v>14347.06</v>
      </c>
      <c r="M236" s="143">
        <f t="shared" si="27"/>
        <v>17031.5</v>
      </c>
      <c r="N236" s="29">
        <f t="shared" si="23"/>
        <v>5.69849976031939E-3</v>
      </c>
    </row>
    <row r="237" spans="1:14" x14ac:dyDescent="0.25">
      <c r="A237" s="34" t="s">
        <v>435</v>
      </c>
      <c r="B237" s="51"/>
      <c r="C237" s="51"/>
      <c r="D237" s="34" t="s">
        <v>271</v>
      </c>
      <c r="E237" s="52"/>
      <c r="F237" s="52"/>
      <c r="G237" s="52"/>
      <c r="H237" s="165"/>
      <c r="I237" s="178"/>
      <c r="J237" s="151"/>
      <c r="K237" s="147"/>
      <c r="L237" s="147"/>
      <c r="M237" s="147">
        <f>M238</f>
        <v>1657.74</v>
      </c>
      <c r="N237" s="37">
        <f t="shared" si="23"/>
        <v>5.5465643030102262E-4</v>
      </c>
    </row>
    <row r="238" spans="1:14" ht="18" x14ac:dyDescent="0.25">
      <c r="A238" s="23" t="s">
        <v>436</v>
      </c>
      <c r="B238" s="24">
        <v>60010</v>
      </c>
      <c r="C238" s="25" t="s">
        <v>71</v>
      </c>
      <c r="D238" s="23" t="s">
        <v>273</v>
      </c>
      <c r="E238" s="26" t="s">
        <v>23</v>
      </c>
      <c r="F238" s="27">
        <v>0.55000000000000004</v>
      </c>
      <c r="G238" s="27">
        <v>0.55000000000000004</v>
      </c>
      <c r="H238" s="161">
        <v>714.76</v>
      </c>
      <c r="I238" s="174">
        <v>2299.3200000000002</v>
      </c>
      <c r="J238" s="143">
        <f t="shared" si="24"/>
        <v>3014.08</v>
      </c>
      <c r="K238" s="143">
        <f t="shared" si="25"/>
        <v>393.11</v>
      </c>
      <c r="L238" s="143">
        <f t="shared" si="26"/>
        <v>1264.6199999999999</v>
      </c>
      <c r="M238" s="143">
        <f t="shared" si="27"/>
        <v>1657.74</v>
      </c>
      <c r="N238" s="29">
        <f t="shared" si="23"/>
        <v>5.5465643030102262E-4</v>
      </c>
    </row>
    <row r="239" spans="1:14" x14ac:dyDescent="0.25">
      <c r="A239" s="19" t="s">
        <v>437</v>
      </c>
      <c r="B239" s="49"/>
      <c r="C239" s="49"/>
      <c r="D239" s="19" t="s">
        <v>117</v>
      </c>
      <c r="E239" s="21"/>
      <c r="F239" s="21"/>
      <c r="G239" s="21"/>
      <c r="H239" s="160"/>
      <c r="I239" s="173"/>
      <c r="J239" s="141"/>
      <c r="K239" s="142"/>
      <c r="L239" s="142"/>
      <c r="M239" s="142">
        <f>M240</f>
        <v>8188.35</v>
      </c>
      <c r="N239" s="22">
        <f t="shared" si="23"/>
        <v>2.7397064564137793E-3</v>
      </c>
    </row>
    <row r="240" spans="1:14" ht="18" x14ac:dyDescent="0.25">
      <c r="A240" s="23" t="s">
        <v>438</v>
      </c>
      <c r="B240" s="24">
        <v>100160</v>
      </c>
      <c r="C240" s="25" t="s">
        <v>71</v>
      </c>
      <c r="D240" s="23" t="s">
        <v>439</v>
      </c>
      <c r="E240" s="26" t="s">
        <v>27</v>
      </c>
      <c r="F240" s="27">
        <v>168.45</v>
      </c>
      <c r="G240" s="27">
        <v>168.45</v>
      </c>
      <c r="H240" s="161">
        <v>26.1</v>
      </c>
      <c r="I240" s="174">
        <v>22.51</v>
      </c>
      <c r="J240" s="143">
        <f t="shared" si="24"/>
        <v>48.61</v>
      </c>
      <c r="K240" s="143">
        <f t="shared" si="25"/>
        <v>4396.54</v>
      </c>
      <c r="L240" s="143">
        <f t="shared" si="26"/>
        <v>3791.8</v>
      </c>
      <c r="M240" s="143">
        <f t="shared" si="27"/>
        <v>8188.35</v>
      </c>
      <c r="N240" s="29">
        <f t="shared" si="23"/>
        <v>2.7397064564137793E-3</v>
      </c>
    </row>
    <row r="241" spans="1:14" x14ac:dyDescent="0.25">
      <c r="A241" s="19" t="s">
        <v>440</v>
      </c>
      <c r="B241" s="49"/>
      <c r="C241" s="49"/>
      <c r="D241" s="19" t="s">
        <v>280</v>
      </c>
      <c r="E241" s="21"/>
      <c r="F241" s="21"/>
      <c r="G241" s="21"/>
      <c r="H241" s="160"/>
      <c r="I241" s="173"/>
      <c r="J241" s="141"/>
      <c r="K241" s="142"/>
      <c r="L241" s="142"/>
      <c r="M241" s="142">
        <f>M242</f>
        <v>2483.13</v>
      </c>
      <c r="N241" s="22">
        <f t="shared" si="23"/>
        <v>8.308202865186207E-4</v>
      </c>
    </row>
    <row r="242" spans="1:14" ht="36" x14ac:dyDescent="0.25">
      <c r="A242" s="32" t="s">
        <v>441</v>
      </c>
      <c r="B242" s="33">
        <v>98562</v>
      </c>
      <c r="C242" s="26" t="s">
        <v>92</v>
      </c>
      <c r="D242" s="23" t="s">
        <v>442</v>
      </c>
      <c r="E242" s="26" t="s">
        <v>27</v>
      </c>
      <c r="F242" s="27">
        <v>57.56</v>
      </c>
      <c r="G242" s="27">
        <v>57.56</v>
      </c>
      <c r="H242" s="161">
        <v>18.88</v>
      </c>
      <c r="I242" s="174">
        <v>24.26</v>
      </c>
      <c r="J242" s="143">
        <f t="shared" si="24"/>
        <v>43.14</v>
      </c>
      <c r="K242" s="143">
        <f t="shared" si="25"/>
        <v>1086.73</v>
      </c>
      <c r="L242" s="143">
        <f t="shared" si="26"/>
        <v>1396.4</v>
      </c>
      <c r="M242" s="143">
        <f t="shared" si="27"/>
        <v>2483.13</v>
      </c>
      <c r="N242" s="29">
        <f t="shared" si="23"/>
        <v>8.308202865186207E-4</v>
      </c>
    </row>
    <row r="243" spans="1:14" x14ac:dyDescent="0.25">
      <c r="A243" s="19" t="s">
        <v>443</v>
      </c>
      <c r="B243" s="20"/>
      <c r="C243" s="20"/>
      <c r="D243" s="19" t="s">
        <v>284</v>
      </c>
      <c r="E243" s="21"/>
      <c r="F243" s="21"/>
      <c r="G243" s="21"/>
      <c r="H243" s="160"/>
      <c r="I243" s="173"/>
      <c r="J243" s="141"/>
      <c r="K243" s="142"/>
      <c r="L243" s="142"/>
      <c r="M243" s="142">
        <f>M244</f>
        <v>54647.66</v>
      </c>
      <c r="N243" s="22">
        <f t="shared" si="23"/>
        <v>1.8284336518334589E-2</v>
      </c>
    </row>
    <row r="244" spans="1:14" ht="45" x14ac:dyDescent="0.25">
      <c r="A244" s="32" t="s">
        <v>444</v>
      </c>
      <c r="B244" s="33">
        <v>100775</v>
      </c>
      <c r="C244" s="26" t="s">
        <v>92</v>
      </c>
      <c r="D244" s="23" t="s">
        <v>286</v>
      </c>
      <c r="E244" s="26" t="s">
        <v>206</v>
      </c>
      <c r="F244" s="27">
        <v>4932.1000000000004</v>
      </c>
      <c r="G244" s="27">
        <v>4932.1000000000004</v>
      </c>
      <c r="H244" s="161">
        <v>0.8</v>
      </c>
      <c r="I244" s="174">
        <v>10.28</v>
      </c>
      <c r="J244" s="143">
        <f t="shared" si="24"/>
        <v>11.08</v>
      </c>
      <c r="K244" s="143">
        <f t="shared" si="25"/>
        <v>3945.68</v>
      </c>
      <c r="L244" s="143">
        <f t="shared" si="26"/>
        <v>50701.98</v>
      </c>
      <c r="M244" s="143">
        <f t="shared" si="27"/>
        <v>54647.66</v>
      </c>
      <c r="N244" s="29">
        <f t="shared" si="23"/>
        <v>1.8284336518334589E-2</v>
      </c>
    </row>
    <row r="245" spans="1:14" x14ac:dyDescent="0.25">
      <c r="A245" s="19" t="s">
        <v>445</v>
      </c>
      <c r="B245" s="49"/>
      <c r="C245" s="49"/>
      <c r="D245" s="19" t="s">
        <v>288</v>
      </c>
      <c r="E245" s="21"/>
      <c r="F245" s="21"/>
      <c r="G245" s="21"/>
      <c r="H245" s="160"/>
      <c r="I245" s="173"/>
      <c r="J245" s="141"/>
      <c r="K245" s="142"/>
      <c r="L245" s="142"/>
      <c r="M245" s="142">
        <f>SUM(M246:M249)</f>
        <v>15099.630000000001</v>
      </c>
      <c r="N245" s="22">
        <f t="shared" si="23"/>
        <v>5.0521232971794307E-3</v>
      </c>
    </row>
    <row r="246" spans="1:14" ht="18" x14ac:dyDescent="0.25">
      <c r="A246" s="23" t="s">
        <v>446</v>
      </c>
      <c r="B246" s="24">
        <v>160401</v>
      </c>
      <c r="C246" s="25" t="s">
        <v>71</v>
      </c>
      <c r="D246" s="23" t="s">
        <v>290</v>
      </c>
      <c r="E246" s="26" t="s">
        <v>27</v>
      </c>
      <c r="F246" s="27">
        <v>261.62</v>
      </c>
      <c r="G246" s="27">
        <v>261.62</v>
      </c>
      <c r="H246" s="161">
        <v>4.08</v>
      </c>
      <c r="I246" s="174">
        <v>46.44</v>
      </c>
      <c r="J246" s="143">
        <f t="shared" si="24"/>
        <v>50.519999999999996</v>
      </c>
      <c r="K246" s="143">
        <f t="shared" si="25"/>
        <v>1067.4000000000001</v>
      </c>
      <c r="L246" s="143">
        <f t="shared" si="26"/>
        <v>12149.63</v>
      </c>
      <c r="M246" s="143">
        <f t="shared" si="27"/>
        <v>13217.04</v>
      </c>
      <c r="N246" s="29">
        <f t="shared" si="23"/>
        <v>4.4222352272044038E-3</v>
      </c>
    </row>
    <row r="247" spans="1:14" ht="18" x14ac:dyDescent="0.25">
      <c r="A247" s="23" t="s">
        <v>447</v>
      </c>
      <c r="B247" s="24">
        <v>160402</v>
      </c>
      <c r="C247" s="25" t="s">
        <v>71</v>
      </c>
      <c r="D247" s="23" t="s">
        <v>292</v>
      </c>
      <c r="E247" s="26" t="s">
        <v>82</v>
      </c>
      <c r="F247" s="27">
        <v>24.45</v>
      </c>
      <c r="G247" s="27">
        <v>24.45</v>
      </c>
      <c r="H247" s="161">
        <v>18.23</v>
      </c>
      <c r="I247" s="174">
        <v>14.82</v>
      </c>
      <c r="J247" s="143">
        <f t="shared" si="24"/>
        <v>33.049999999999997</v>
      </c>
      <c r="K247" s="143">
        <f t="shared" si="25"/>
        <v>445.72</v>
      </c>
      <c r="L247" s="143">
        <f t="shared" si="26"/>
        <v>362.34</v>
      </c>
      <c r="M247" s="143">
        <f t="shared" si="27"/>
        <v>808.07</v>
      </c>
      <c r="N247" s="29">
        <f t="shared" si="23"/>
        <v>2.70368828425053E-4</v>
      </c>
    </row>
    <row r="248" spans="1:14" ht="18" x14ac:dyDescent="0.25">
      <c r="A248" s="23" t="s">
        <v>448</v>
      </c>
      <c r="B248" s="24">
        <v>160403</v>
      </c>
      <c r="C248" s="25" t="s">
        <v>71</v>
      </c>
      <c r="D248" s="23" t="s">
        <v>449</v>
      </c>
      <c r="E248" s="26" t="s">
        <v>82</v>
      </c>
      <c r="F248" s="27">
        <v>22</v>
      </c>
      <c r="G248" s="27">
        <v>22</v>
      </c>
      <c r="H248" s="161">
        <v>10.09</v>
      </c>
      <c r="I248" s="174">
        <v>9.99</v>
      </c>
      <c r="J248" s="143">
        <f t="shared" si="24"/>
        <v>20.079999999999998</v>
      </c>
      <c r="K248" s="143">
        <f t="shared" si="25"/>
        <v>221.98</v>
      </c>
      <c r="L248" s="143">
        <f t="shared" si="26"/>
        <v>219.78</v>
      </c>
      <c r="M248" s="143">
        <f t="shared" si="27"/>
        <v>441.76</v>
      </c>
      <c r="N248" s="29">
        <f t="shared" si="23"/>
        <v>1.4780666729992623E-4</v>
      </c>
    </row>
    <row r="249" spans="1:14" ht="18" x14ac:dyDescent="0.25">
      <c r="A249" s="23" t="s">
        <v>450</v>
      </c>
      <c r="B249" s="24">
        <v>160404</v>
      </c>
      <c r="C249" s="25" t="s">
        <v>71</v>
      </c>
      <c r="D249" s="23" t="s">
        <v>451</v>
      </c>
      <c r="E249" s="26" t="s">
        <v>203</v>
      </c>
      <c r="F249" s="27">
        <v>48.9</v>
      </c>
      <c r="G249" s="27">
        <v>48.9</v>
      </c>
      <c r="H249" s="161">
        <v>12.45</v>
      </c>
      <c r="I249" s="174">
        <v>0.49</v>
      </c>
      <c r="J249" s="143">
        <f t="shared" si="24"/>
        <v>12.94</v>
      </c>
      <c r="K249" s="143">
        <f t="shared" si="25"/>
        <v>608.79999999999995</v>
      </c>
      <c r="L249" s="143">
        <f t="shared" si="26"/>
        <v>23.96</v>
      </c>
      <c r="M249" s="143">
        <f t="shared" si="27"/>
        <v>632.76</v>
      </c>
      <c r="N249" s="29">
        <f t="shared" si="23"/>
        <v>2.1171257425004828E-4</v>
      </c>
    </row>
    <row r="250" spans="1:14" x14ac:dyDescent="0.25">
      <c r="A250" s="19" t="s">
        <v>452</v>
      </c>
      <c r="B250" s="49"/>
      <c r="C250" s="49"/>
      <c r="D250" s="19" t="s">
        <v>133</v>
      </c>
      <c r="E250" s="21"/>
      <c r="F250" s="21"/>
      <c r="G250" s="21"/>
      <c r="H250" s="160"/>
      <c r="I250" s="173"/>
      <c r="J250" s="141"/>
      <c r="K250" s="142"/>
      <c r="L250" s="142"/>
      <c r="M250" s="142">
        <f>SUM(M251:M253)</f>
        <v>32155.279999999999</v>
      </c>
      <c r="N250" s="22">
        <f t="shared" si="23"/>
        <v>1.0758703306990159E-2</v>
      </c>
    </row>
    <row r="251" spans="1:14" ht="18" x14ac:dyDescent="0.25">
      <c r="A251" s="23" t="s">
        <v>453</v>
      </c>
      <c r="B251" s="24">
        <v>180311</v>
      </c>
      <c r="C251" s="25" t="s">
        <v>71</v>
      </c>
      <c r="D251" s="23" t="s">
        <v>454</v>
      </c>
      <c r="E251" s="26" t="s">
        <v>27</v>
      </c>
      <c r="F251" s="27">
        <v>46.8</v>
      </c>
      <c r="G251" s="27">
        <v>46.8</v>
      </c>
      <c r="H251" s="161">
        <v>22.2</v>
      </c>
      <c r="I251" s="174">
        <v>308.89999999999998</v>
      </c>
      <c r="J251" s="143">
        <f t="shared" si="24"/>
        <v>331.09999999999997</v>
      </c>
      <c r="K251" s="143">
        <f t="shared" si="25"/>
        <v>1038.96</v>
      </c>
      <c r="L251" s="143">
        <f t="shared" si="26"/>
        <v>14456.52</v>
      </c>
      <c r="M251" s="143">
        <f t="shared" si="27"/>
        <v>15495.48</v>
      </c>
      <c r="N251" s="29">
        <f t="shared" si="23"/>
        <v>5.1845691257983093E-3</v>
      </c>
    </row>
    <row r="252" spans="1:14" ht="18" x14ac:dyDescent="0.25">
      <c r="A252" s="23" t="s">
        <v>455</v>
      </c>
      <c r="B252" s="24">
        <v>180403</v>
      </c>
      <c r="C252" s="25" t="s">
        <v>71</v>
      </c>
      <c r="D252" s="23" t="s">
        <v>456</v>
      </c>
      <c r="E252" s="26" t="s">
        <v>27</v>
      </c>
      <c r="F252" s="27">
        <v>43.2</v>
      </c>
      <c r="G252" s="27">
        <v>43.2</v>
      </c>
      <c r="H252" s="161">
        <v>45.67</v>
      </c>
      <c r="I252" s="174">
        <v>241.85</v>
      </c>
      <c r="J252" s="143">
        <f t="shared" si="24"/>
        <v>287.52</v>
      </c>
      <c r="K252" s="143">
        <f t="shared" si="25"/>
        <v>1972.94</v>
      </c>
      <c r="L252" s="143">
        <f t="shared" si="26"/>
        <v>10447.92</v>
      </c>
      <c r="M252" s="143">
        <f t="shared" si="27"/>
        <v>12420.86</v>
      </c>
      <c r="N252" s="29">
        <f t="shared" si="23"/>
        <v>4.1558446251334707E-3</v>
      </c>
    </row>
    <row r="253" spans="1:14" ht="18" x14ac:dyDescent="0.25">
      <c r="A253" s="23" t="s">
        <v>457</v>
      </c>
      <c r="B253" s="24">
        <v>180501</v>
      </c>
      <c r="C253" s="25" t="s">
        <v>71</v>
      </c>
      <c r="D253" s="23" t="s">
        <v>301</v>
      </c>
      <c r="E253" s="26" t="s">
        <v>27</v>
      </c>
      <c r="F253" s="27">
        <v>5.04</v>
      </c>
      <c r="G253" s="27">
        <v>5.04</v>
      </c>
      <c r="H253" s="161">
        <v>42.74</v>
      </c>
      <c r="I253" s="174">
        <v>798.32</v>
      </c>
      <c r="J253" s="143">
        <f t="shared" si="24"/>
        <v>841.06000000000006</v>
      </c>
      <c r="K253" s="143">
        <f t="shared" si="25"/>
        <v>215.4</v>
      </c>
      <c r="L253" s="143">
        <f t="shared" si="26"/>
        <v>4023.53</v>
      </c>
      <c r="M253" s="143">
        <f t="shared" si="27"/>
        <v>4238.9399999999996</v>
      </c>
      <c r="N253" s="29">
        <f t="shared" si="23"/>
        <v>1.4182895560583785E-3</v>
      </c>
    </row>
    <row r="254" spans="1:14" x14ac:dyDescent="0.25">
      <c r="A254" s="19" t="s">
        <v>458</v>
      </c>
      <c r="B254" s="49"/>
      <c r="C254" s="49"/>
      <c r="D254" s="19" t="s">
        <v>303</v>
      </c>
      <c r="E254" s="21"/>
      <c r="F254" s="21"/>
      <c r="G254" s="21"/>
      <c r="H254" s="160"/>
      <c r="I254" s="173"/>
      <c r="J254" s="141"/>
      <c r="K254" s="142"/>
      <c r="L254" s="142"/>
      <c r="M254" s="142">
        <f>SUM(M255)</f>
        <v>7238.16</v>
      </c>
      <c r="N254" s="22">
        <f t="shared" si="23"/>
        <v>2.421786279843431E-3</v>
      </c>
    </row>
    <row r="255" spans="1:14" ht="18" x14ac:dyDescent="0.25">
      <c r="A255" s="23" t="s">
        <v>459</v>
      </c>
      <c r="B255" s="24">
        <v>190102</v>
      </c>
      <c r="C255" s="25" t="s">
        <v>71</v>
      </c>
      <c r="D255" s="23" t="s">
        <v>305</v>
      </c>
      <c r="E255" s="26" t="s">
        <v>27</v>
      </c>
      <c r="F255" s="27">
        <v>43.2</v>
      </c>
      <c r="G255" s="27">
        <v>43.2</v>
      </c>
      <c r="H255" s="161">
        <v>0</v>
      </c>
      <c r="I255" s="174">
        <v>167.55</v>
      </c>
      <c r="J255" s="143">
        <f t="shared" si="24"/>
        <v>167.55</v>
      </c>
      <c r="K255" s="143">
        <f t="shared" si="25"/>
        <v>0</v>
      </c>
      <c r="L255" s="143">
        <f t="shared" si="26"/>
        <v>7238.16</v>
      </c>
      <c r="M255" s="143">
        <f t="shared" si="27"/>
        <v>7238.16</v>
      </c>
      <c r="N255" s="29">
        <f t="shared" si="23"/>
        <v>2.421786279843431E-3</v>
      </c>
    </row>
    <row r="256" spans="1:14" x14ac:dyDescent="0.25">
      <c r="A256" s="19" t="s">
        <v>460</v>
      </c>
      <c r="B256" s="49"/>
      <c r="C256" s="49"/>
      <c r="D256" s="19" t="s">
        <v>307</v>
      </c>
      <c r="E256" s="21"/>
      <c r="F256" s="21"/>
      <c r="G256" s="21"/>
      <c r="H256" s="160"/>
      <c r="I256" s="173"/>
      <c r="J256" s="141"/>
      <c r="K256" s="142"/>
      <c r="L256" s="142"/>
      <c r="M256" s="142">
        <f>SUM(M257:M263)</f>
        <v>21154.770000000004</v>
      </c>
      <c r="N256" s="22">
        <f t="shared" si="23"/>
        <v>7.0780877652944158E-3</v>
      </c>
    </row>
    <row r="257" spans="1:14" ht="18" x14ac:dyDescent="0.25">
      <c r="A257" s="23" t="s">
        <v>461</v>
      </c>
      <c r="B257" s="24">
        <v>200101</v>
      </c>
      <c r="C257" s="25" t="s">
        <v>71</v>
      </c>
      <c r="D257" s="23" t="s">
        <v>121</v>
      </c>
      <c r="E257" s="26" t="s">
        <v>27</v>
      </c>
      <c r="F257" s="27">
        <v>372.07</v>
      </c>
      <c r="G257" s="27">
        <v>372.07</v>
      </c>
      <c r="H257" s="161">
        <v>3.22</v>
      </c>
      <c r="I257" s="174">
        <v>2.4700000000000002</v>
      </c>
      <c r="J257" s="143">
        <f t="shared" si="24"/>
        <v>5.69</v>
      </c>
      <c r="K257" s="143">
        <f t="shared" si="25"/>
        <v>1198.06</v>
      </c>
      <c r="L257" s="143">
        <f t="shared" si="26"/>
        <v>919.01</v>
      </c>
      <c r="M257" s="143">
        <f t="shared" si="27"/>
        <v>2117.0700000000002</v>
      </c>
      <c r="N257" s="29">
        <f t="shared" si="23"/>
        <v>7.0834177186855955E-4</v>
      </c>
    </row>
    <row r="258" spans="1:14" ht="18" x14ac:dyDescent="0.25">
      <c r="A258" s="23" t="s">
        <v>462</v>
      </c>
      <c r="B258" s="24">
        <v>200201</v>
      </c>
      <c r="C258" s="25" t="s">
        <v>71</v>
      </c>
      <c r="D258" s="23" t="s">
        <v>463</v>
      </c>
      <c r="E258" s="26" t="s">
        <v>27</v>
      </c>
      <c r="F258" s="27">
        <v>85.54</v>
      </c>
      <c r="G258" s="27">
        <v>85.54</v>
      </c>
      <c r="H258" s="161">
        <v>12.95</v>
      </c>
      <c r="I258" s="174">
        <v>9.77</v>
      </c>
      <c r="J258" s="143">
        <f t="shared" si="24"/>
        <v>22.72</v>
      </c>
      <c r="K258" s="143">
        <f t="shared" si="25"/>
        <v>1107.74</v>
      </c>
      <c r="L258" s="143">
        <f t="shared" si="26"/>
        <v>835.72</v>
      </c>
      <c r="M258" s="143">
        <f t="shared" si="27"/>
        <v>1943.46</v>
      </c>
      <c r="N258" s="29">
        <f t="shared" si="23"/>
        <v>6.5025431372400095E-4</v>
      </c>
    </row>
    <row r="259" spans="1:14" ht="18" x14ac:dyDescent="0.25">
      <c r="A259" s="23" t="s">
        <v>464</v>
      </c>
      <c r="B259" s="24">
        <v>200502</v>
      </c>
      <c r="C259" s="25" t="s">
        <v>71</v>
      </c>
      <c r="D259" s="23" t="s">
        <v>310</v>
      </c>
      <c r="E259" s="26" t="s">
        <v>27</v>
      </c>
      <c r="F259" s="27">
        <v>346.33</v>
      </c>
      <c r="G259" s="27">
        <v>346.33</v>
      </c>
      <c r="H259" s="161">
        <v>17.96</v>
      </c>
      <c r="I259" s="174">
        <v>10.98</v>
      </c>
      <c r="J259" s="143">
        <f t="shared" si="24"/>
        <v>28.94</v>
      </c>
      <c r="K259" s="143">
        <f t="shared" si="25"/>
        <v>6220.08</v>
      </c>
      <c r="L259" s="143">
        <f t="shared" si="26"/>
        <v>3802.7</v>
      </c>
      <c r="M259" s="143">
        <f t="shared" si="27"/>
        <v>10022.790000000001</v>
      </c>
      <c r="N259" s="29">
        <f t="shared" si="23"/>
        <v>3.3534842152911715E-3</v>
      </c>
    </row>
    <row r="260" spans="1:14" ht="18" x14ac:dyDescent="0.25">
      <c r="A260" s="23" t="s">
        <v>465</v>
      </c>
      <c r="B260" s="24">
        <v>200506</v>
      </c>
      <c r="C260" s="25" t="s">
        <v>71</v>
      </c>
      <c r="D260" s="23" t="s">
        <v>466</v>
      </c>
      <c r="E260" s="26" t="s">
        <v>27</v>
      </c>
      <c r="F260" s="27">
        <v>11.34</v>
      </c>
      <c r="G260" s="27">
        <v>11.34</v>
      </c>
      <c r="H260" s="161">
        <v>8.08</v>
      </c>
      <c r="I260" s="174">
        <v>7.44</v>
      </c>
      <c r="J260" s="143">
        <f t="shared" si="24"/>
        <v>15.52</v>
      </c>
      <c r="K260" s="143">
        <f t="shared" si="25"/>
        <v>91.62</v>
      </c>
      <c r="L260" s="143">
        <f t="shared" si="26"/>
        <v>84.36</v>
      </c>
      <c r="M260" s="143">
        <f t="shared" si="27"/>
        <v>175.99</v>
      </c>
      <c r="N260" s="29">
        <f t="shared" si="23"/>
        <v>5.8883772587183131E-5</v>
      </c>
    </row>
    <row r="261" spans="1:14" ht="18" x14ac:dyDescent="0.25">
      <c r="A261" s="23" t="s">
        <v>467</v>
      </c>
      <c r="B261" s="24">
        <v>201302</v>
      </c>
      <c r="C261" s="25" t="s">
        <v>71</v>
      </c>
      <c r="D261" s="23" t="s">
        <v>468</v>
      </c>
      <c r="E261" s="26" t="s">
        <v>27</v>
      </c>
      <c r="F261" s="27">
        <v>74.5</v>
      </c>
      <c r="G261" s="27">
        <v>74.5</v>
      </c>
      <c r="H261" s="161">
        <v>25.17</v>
      </c>
      <c r="I261" s="174">
        <v>49.64</v>
      </c>
      <c r="J261" s="143">
        <f t="shared" si="24"/>
        <v>74.81</v>
      </c>
      <c r="K261" s="143">
        <f t="shared" si="25"/>
        <v>1875.16</v>
      </c>
      <c r="L261" s="143">
        <f t="shared" si="26"/>
        <v>3698.18</v>
      </c>
      <c r="M261" s="143">
        <f t="shared" si="27"/>
        <v>5573.34</v>
      </c>
      <c r="N261" s="29">
        <f t="shared" si="23"/>
        <v>1.8647609813685507E-3</v>
      </c>
    </row>
    <row r="262" spans="1:14" ht="27" x14ac:dyDescent="0.25">
      <c r="A262" s="23" t="s">
        <v>469</v>
      </c>
      <c r="B262" s="24">
        <v>101965</v>
      </c>
      <c r="C262" s="31" t="s">
        <v>92</v>
      </c>
      <c r="D262" s="23" t="s">
        <v>470</v>
      </c>
      <c r="E262" s="26" t="s">
        <v>203</v>
      </c>
      <c r="F262" s="27">
        <v>5.67</v>
      </c>
      <c r="G262" s="27">
        <v>5.67</v>
      </c>
      <c r="H262" s="161">
        <v>19.149999999999999</v>
      </c>
      <c r="I262" s="174">
        <v>97.44</v>
      </c>
      <c r="J262" s="143">
        <f t="shared" si="24"/>
        <v>116.59</v>
      </c>
      <c r="K262" s="143">
        <f t="shared" si="25"/>
        <v>108.58</v>
      </c>
      <c r="L262" s="143">
        <f t="shared" si="26"/>
        <v>552.48</v>
      </c>
      <c r="M262" s="143">
        <f t="shared" si="27"/>
        <v>661.06</v>
      </c>
      <c r="N262" s="29">
        <f t="shared" si="23"/>
        <v>2.2118135522747472E-4</v>
      </c>
    </row>
    <row r="263" spans="1:14" ht="27" x14ac:dyDescent="0.25">
      <c r="A263" s="23" t="s">
        <v>471</v>
      </c>
      <c r="B263" s="24">
        <v>101965</v>
      </c>
      <c r="C263" s="31" t="s">
        <v>92</v>
      </c>
      <c r="D263" s="23" t="s">
        <v>470</v>
      </c>
      <c r="E263" s="26" t="s">
        <v>203</v>
      </c>
      <c r="F263" s="27">
        <v>5.67</v>
      </c>
      <c r="G263" s="27">
        <v>5.67</v>
      </c>
      <c r="H263" s="161">
        <v>19.149999999999999</v>
      </c>
      <c r="I263" s="174">
        <v>97.44</v>
      </c>
      <c r="J263" s="143">
        <f t="shared" si="24"/>
        <v>116.59</v>
      </c>
      <c r="K263" s="143">
        <f t="shared" si="25"/>
        <v>108.58</v>
      </c>
      <c r="L263" s="143">
        <f t="shared" si="26"/>
        <v>552.48</v>
      </c>
      <c r="M263" s="143">
        <f t="shared" si="27"/>
        <v>661.06</v>
      </c>
      <c r="N263" s="29">
        <f t="shared" si="23"/>
        <v>2.2118135522747472E-4</v>
      </c>
    </row>
    <row r="264" spans="1:14" x14ac:dyDescent="0.25">
      <c r="A264" s="19" t="s">
        <v>472</v>
      </c>
      <c r="B264" s="56"/>
      <c r="C264" s="56"/>
      <c r="D264" s="19" t="s">
        <v>312</v>
      </c>
      <c r="E264" s="57"/>
      <c r="F264" s="57"/>
      <c r="G264" s="57"/>
      <c r="H264" s="166"/>
      <c r="I264" s="179"/>
      <c r="J264" s="152"/>
      <c r="K264" s="142"/>
      <c r="L264" s="142"/>
      <c r="M264" s="142">
        <f>SUM(M265:M266)</f>
        <v>4706.43</v>
      </c>
      <c r="N264" s="22">
        <f t="shared" si="23"/>
        <v>1.5747051185720569E-3</v>
      </c>
    </row>
    <row r="265" spans="1:14" ht="18" x14ac:dyDescent="0.25">
      <c r="A265" s="23" t="s">
        <v>473</v>
      </c>
      <c r="B265" s="24">
        <v>210101</v>
      </c>
      <c r="C265" s="25" t="s">
        <v>71</v>
      </c>
      <c r="D265" s="23" t="s">
        <v>474</v>
      </c>
      <c r="E265" s="26" t="s">
        <v>27</v>
      </c>
      <c r="F265" s="27">
        <v>145.53</v>
      </c>
      <c r="G265" s="27">
        <v>145.53</v>
      </c>
      <c r="H265" s="161">
        <v>4.46</v>
      </c>
      <c r="I265" s="174">
        <v>3.27</v>
      </c>
      <c r="J265" s="143">
        <f t="shared" si="24"/>
        <v>7.73</v>
      </c>
      <c r="K265" s="143">
        <f t="shared" si="25"/>
        <v>649.05999999999995</v>
      </c>
      <c r="L265" s="143">
        <f t="shared" si="26"/>
        <v>475.88</v>
      </c>
      <c r="M265" s="143">
        <f t="shared" si="27"/>
        <v>1124.94</v>
      </c>
      <c r="N265" s="29">
        <f t="shared" si="23"/>
        <v>3.7638906264120573E-4</v>
      </c>
    </row>
    <row r="266" spans="1:14" ht="36" x14ac:dyDescent="0.25">
      <c r="A266" s="32" t="s">
        <v>475</v>
      </c>
      <c r="B266" s="33">
        <v>87414</v>
      </c>
      <c r="C266" s="26" t="s">
        <v>92</v>
      </c>
      <c r="D266" s="23" t="s">
        <v>314</v>
      </c>
      <c r="E266" s="26" t="s">
        <v>27</v>
      </c>
      <c r="F266" s="27">
        <v>145.53</v>
      </c>
      <c r="G266" s="27">
        <v>145.53</v>
      </c>
      <c r="H266" s="161">
        <v>7.92</v>
      </c>
      <c r="I266" s="174">
        <v>16.690000000000001</v>
      </c>
      <c r="J266" s="143">
        <f t="shared" si="24"/>
        <v>24.61</v>
      </c>
      <c r="K266" s="143">
        <f t="shared" si="25"/>
        <v>1152.5899999999999</v>
      </c>
      <c r="L266" s="143">
        <f t="shared" si="26"/>
        <v>2428.89</v>
      </c>
      <c r="M266" s="143">
        <f t="shared" si="27"/>
        <v>3581.49</v>
      </c>
      <c r="N266" s="29">
        <f t="shared" si="23"/>
        <v>1.1983160559308511E-3</v>
      </c>
    </row>
    <row r="267" spans="1:14" x14ac:dyDescent="0.25">
      <c r="A267" s="19" t="s">
        <v>476</v>
      </c>
      <c r="B267" s="58"/>
      <c r="C267" s="58"/>
      <c r="D267" s="19" t="s">
        <v>165</v>
      </c>
      <c r="E267" s="57"/>
      <c r="F267" s="57"/>
      <c r="G267" s="57"/>
      <c r="H267" s="166"/>
      <c r="I267" s="179"/>
      <c r="J267" s="152"/>
      <c r="K267" s="142"/>
      <c r="L267" s="142"/>
      <c r="M267" s="142">
        <f>SUM(M268:M272)</f>
        <v>30010.78</v>
      </c>
      <c r="N267" s="22">
        <f t="shared" si="23"/>
        <v>1.0041183843877401E-2</v>
      </c>
    </row>
    <row r="268" spans="1:14" ht="18" x14ac:dyDescent="0.25">
      <c r="A268" s="23" t="s">
        <v>477</v>
      </c>
      <c r="B268" s="24">
        <v>220101</v>
      </c>
      <c r="C268" s="25" t="s">
        <v>71</v>
      </c>
      <c r="D268" s="23" t="s">
        <v>319</v>
      </c>
      <c r="E268" s="26" t="s">
        <v>27</v>
      </c>
      <c r="F268" s="27">
        <v>195.19</v>
      </c>
      <c r="G268" s="27">
        <v>195.19</v>
      </c>
      <c r="H268" s="161">
        <v>9</v>
      </c>
      <c r="I268" s="174">
        <v>20.85</v>
      </c>
      <c r="J268" s="143">
        <f t="shared" si="24"/>
        <v>29.85</v>
      </c>
      <c r="K268" s="143">
        <f t="shared" si="25"/>
        <v>1756.71</v>
      </c>
      <c r="L268" s="143">
        <f t="shared" si="26"/>
        <v>4069.71</v>
      </c>
      <c r="M268" s="143">
        <f t="shared" si="27"/>
        <v>5826.42</v>
      </c>
      <c r="N268" s="29">
        <f t="shared" si="23"/>
        <v>1.9494379810069636E-3</v>
      </c>
    </row>
    <row r="269" spans="1:14" ht="18" x14ac:dyDescent="0.25">
      <c r="A269" s="23" t="s">
        <v>478</v>
      </c>
      <c r="B269" s="24">
        <v>221101</v>
      </c>
      <c r="C269" s="25" t="s">
        <v>71</v>
      </c>
      <c r="D269" s="23" t="s">
        <v>321</v>
      </c>
      <c r="E269" s="26" t="s">
        <v>27</v>
      </c>
      <c r="F269" s="27">
        <v>195.19</v>
      </c>
      <c r="G269" s="27">
        <v>195.19</v>
      </c>
      <c r="H269" s="161">
        <v>12.3</v>
      </c>
      <c r="I269" s="174">
        <v>47.88</v>
      </c>
      <c r="J269" s="143">
        <f t="shared" si="24"/>
        <v>60.180000000000007</v>
      </c>
      <c r="K269" s="143">
        <f t="shared" si="25"/>
        <v>2400.83</v>
      </c>
      <c r="L269" s="143">
        <f t="shared" si="26"/>
        <v>9345.69</v>
      </c>
      <c r="M269" s="143">
        <f t="shared" si="27"/>
        <v>11746.53</v>
      </c>
      <c r="N269" s="29">
        <f t="shared" si="23"/>
        <v>3.9302233150095133E-3</v>
      </c>
    </row>
    <row r="270" spans="1:14" ht="18" x14ac:dyDescent="0.25">
      <c r="A270" s="23" t="s">
        <v>479</v>
      </c>
      <c r="B270" s="24">
        <v>221102</v>
      </c>
      <c r="C270" s="25" t="s">
        <v>71</v>
      </c>
      <c r="D270" s="23" t="s">
        <v>323</v>
      </c>
      <c r="E270" s="26" t="s">
        <v>82</v>
      </c>
      <c r="F270" s="27">
        <v>103.8</v>
      </c>
      <c r="G270" s="27">
        <v>103.8</v>
      </c>
      <c r="H270" s="161">
        <v>0</v>
      </c>
      <c r="I270" s="174">
        <v>13.44</v>
      </c>
      <c r="J270" s="143">
        <f t="shared" si="24"/>
        <v>13.44</v>
      </c>
      <c r="K270" s="143">
        <f t="shared" si="25"/>
        <v>0</v>
      </c>
      <c r="L270" s="143">
        <f t="shared" si="26"/>
        <v>1395.07</v>
      </c>
      <c r="M270" s="143">
        <f t="shared" si="27"/>
        <v>1395.07</v>
      </c>
      <c r="N270" s="29">
        <f t="shared" si="23"/>
        <v>4.6677075187909293E-4</v>
      </c>
    </row>
    <row r="271" spans="1:14" ht="18" x14ac:dyDescent="0.25">
      <c r="A271" s="23" t="s">
        <v>480</v>
      </c>
      <c r="B271" s="24">
        <v>221104</v>
      </c>
      <c r="C271" s="25" t="s">
        <v>71</v>
      </c>
      <c r="D271" s="23" t="s">
        <v>167</v>
      </c>
      <c r="E271" s="26" t="s">
        <v>27</v>
      </c>
      <c r="F271" s="27">
        <v>202.46</v>
      </c>
      <c r="G271" s="27">
        <v>202.46</v>
      </c>
      <c r="H271" s="161">
        <v>0</v>
      </c>
      <c r="I271" s="174">
        <v>25.78</v>
      </c>
      <c r="J271" s="143">
        <f t="shared" si="24"/>
        <v>25.78</v>
      </c>
      <c r="K271" s="143">
        <f t="shared" si="25"/>
        <v>0</v>
      </c>
      <c r="L271" s="143">
        <f t="shared" si="26"/>
        <v>5219.41</v>
      </c>
      <c r="M271" s="143">
        <f t="shared" si="27"/>
        <v>5219.41</v>
      </c>
      <c r="N271" s="29">
        <f t="shared" si="23"/>
        <v>1.7463409936886727E-3</v>
      </c>
    </row>
    <row r="272" spans="1:14" ht="36" x14ac:dyDescent="0.25">
      <c r="A272" s="32" t="s">
        <v>481</v>
      </c>
      <c r="B272" s="33">
        <v>94992</v>
      </c>
      <c r="C272" s="26" t="s">
        <v>92</v>
      </c>
      <c r="D272" s="23" t="s">
        <v>326</v>
      </c>
      <c r="E272" s="26" t="s">
        <v>27</v>
      </c>
      <c r="F272" s="27">
        <v>69.400000000000006</v>
      </c>
      <c r="G272" s="27">
        <v>69.400000000000006</v>
      </c>
      <c r="H272" s="161">
        <v>12.37</v>
      </c>
      <c r="I272" s="174">
        <v>71.540000000000006</v>
      </c>
      <c r="J272" s="143">
        <f t="shared" si="24"/>
        <v>83.910000000000011</v>
      </c>
      <c r="K272" s="143">
        <f t="shared" si="25"/>
        <v>858.47</v>
      </c>
      <c r="L272" s="143">
        <f t="shared" si="26"/>
        <v>4964.87</v>
      </c>
      <c r="M272" s="143">
        <f t="shared" si="27"/>
        <v>5823.35</v>
      </c>
      <c r="N272" s="29">
        <f t="shared" si="23"/>
        <v>1.9484108022931582E-3</v>
      </c>
    </row>
    <row r="273" spans="1:14" x14ac:dyDescent="0.25">
      <c r="A273" s="19" t="s">
        <v>482</v>
      </c>
      <c r="B273" s="56"/>
      <c r="C273" s="56"/>
      <c r="D273" s="19" t="s">
        <v>328</v>
      </c>
      <c r="E273" s="57"/>
      <c r="F273" s="57"/>
      <c r="G273" s="57"/>
      <c r="H273" s="166"/>
      <c r="I273" s="179"/>
      <c r="J273" s="152"/>
      <c r="K273" s="142"/>
      <c r="L273" s="142"/>
      <c r="M273" s="142">
        <f>SUM(M274:M277)</f>
        <v>7097.66</v>
      </c>
      <c r="N273" s="22">
        <f t="shared" ref="N273:N336" si="28">M273/$M$1279</f>
        <v>2.3747769608565613E-3</v>
      </c>
    </row>
    <row r="274" spans="1:14" ht="18" x14ac:dyDescent="0.25">
      <c r="A274" s="23" t="s">
        <v>483</v>
      </c>
      <c r="B274" s="24">
        <v>240106</v>
      </c>
      <c r="C274" s="25" t="s">
        <v>71</v>
      </c>
      <c r="D274" s="23" t="s">
        <v>330</v>
      </c>
      <c r="E274" s="26" t="s">
        <v>203</v>
      </c>
      <c r="F274" s="27">
        <v>51.9</v>
      </c>
      <c r="G274" s="27">
        <v>51.9</v>
      </c>
      <c r="H274" s="161">
        <v>15.06</v>
      </c>
      <c r="I274" s="174">
        <v>25.94</v>
      </c>
      <c r="J274" s="143">
        <f t="shared" si="24"/>
        <v>41</v>
      </c>
      <c r="K274" s="143">
        <f t="shared" si="25"/>
        <v>781.61</v>
      </c>
      <c r="L274" s="143">
        <f t="shared" si="26"/>
        <v>1346.28</v>
      </c>
      <c r="M274" s="143">
        <f t="shared" si="27"/>
        <v>2127.9</v>
      </c>
      <c r="N274" s="29">
        <f t="shared" si="28"/>
        <v>7.1196533716840155E-4</v>
      </c>
    </row>
    <row r="275" spans="1:14" ht="18" x14ac:dyDescent="0.25">
      <c r="A275" s="23" t="s">
        <v>484</v>
      </c>
      <c r="B275" s="24">
        <v>240104</v>
      </c>
      <c r="C275" s="25" t="s">
        <v>71</v>
      </c>
      <c r="D275" s="23" t="s">
        <v>485</v>
      </c>
      <c r="E275" s="26" t="s">
        <v>27</v>
      </c>
      <c r="F275" s="27">
        <v>1.92</v>
      </c>
      <c r="G275" s="27">
        <v>1.92</v>
      </c>
      <c r="H275" s="161">
        <v>80.55</v>
      </c>
      <c r="I275" s="174">
        <v>134.27000000000001</v>
      </c>
      <c r="J275" s="143">
        <f t="shared" ref="J275:J338" si="29">H275+I275</f>
        <v>214.82</v>
      </c>
      <c r="K275" s="143">
        <f t="shared" si="25"/>
        <v>154.65</v>
      </c>
      <c r="L275" s="143">
        <f t="shared" si="26"/>
        <v>257.79000000000002</v>
      </c>
      <c r="M275" s="143">
        <f t="shared" si="27"/>
        <v>412.45</v>
      </c>
      <c r="N275" s="29">
        <f t="shared" si="28"/>
        <v>1.3799995456323475E-4</v>
      </c>
    </row>
    <row r="276" spans="1:14" ht="18" x14ac:dyDescent="0.25">
      <c r="A276" s="23" t="s">
        <v>486</v>
      </c>
      <c r="B276" s="24">
        <v>240203</v>
      </c>
      <c r="C276" s="25" t="s">
        <v>71</v>
      </c>
      <c r="D276" s="23" t="s">
        <v>487</v>
      </c>
      <c r="E276" s="26" t="s">
        <v>27</v>
      </c>
      <c r="F276" s="27">
        <v>8</v>
      </c>
      <c r="G276" s="27">
        <v>8</v>
      </c>
      <c r="H276" s="161">
        <v>64.84</v>
      </c>
      <c r="I276" s="174">
        <v>356.47</v>
      </c>
      <c r="J276" s="143">
        <f t="shared" si="29"/>
        <v>421.31000000000006</v>
      </c>
      <c r="K276" s="143">
        <f t="shared" ref="K276:K339" si="30">TRUNC(H276*G276,2)</f>
        <v>518.72</v>
      </c>
      <c r="L276" s="143">
        <f t="shared" ref="L276:L339" si="31">TRUNC(I276*G276,2)</f>
        <v>2851.76</v>
      </c>
      <c r="M276" s="143">
        <f t="shared" ref="M276:M339" si="32">TRUNC((I276+H276)*G276,2)</f>
        <v>3370.48</v>
      </c>
      <c r="N276" s="29">
        <f t="shared" si="28"/>
        <v>1.1277150851164782E-3</v>
      </c>
    </row>
    <row r="277" spans="1:14" ht="18" x14ac:dyDescent="0.25">
      <c r="A277" s="23" t="s">
        <v>488</v>
      </c>
      <c r="B277" s="24">
        <v>240110</v>
      </c>
      <c r="C277" s="25" t="s">
        <v>71</v>
      </c>
      <c r="D277" s="23" t="s">
        <v>489</v>
      </c>
      <c r="E277" s="26" t="s">
        <v>85</v>
      </c>
      <c r="F277" s="27">
        <v>3</v>
      </c>
      <c r="G277" s="27">
        <v>3</v>
      </c>
      <c r="H277" s="161">
        <v>164.21</v>
      </c>
      <c r="I277" s="174">
        <v>231.4</v>
      </c>
      <c r="J277" s="143">
        <f t="shared" si="29"/>
        <v>395.61</v>
      </c>
      <c r="K277" s="143">
        <f t="shared" si="30"/>
        <v>492.63</v>
      </c>
      <c r="L277" s="143">
        <f t="shared" si="31"/>
        <v>694.2</v>
      </c>
      <c r="M277" s="143">
        <f t="shared" si="32"/>
        <v>1186.83</v>
      </c>
      <c r="N277" s="29">
        <f t="shared" si="28"/>
        <v>3.9709658400844679E-4</v>
      </c>
    </row>
    <row r="278" spans="1:14" x14ac:dyDescent="0.25">
      <c r="A278" s="19" t="s">
        <v>490</v>
      </c>
      <c r="B278" s="56"/>
      <c r="C278" s="56"/>
      <c r="D278" s="19" t="s">
        <v>127</v>
      </c>
      <c r="E278" s="57"/>
      <c r="F278" s="57"/>
      <c r="G278" s="57"/>
      <c r="H278" s="166"/>
      <c r="I278" s="179"/>
      <c r="J278" s="152"/>
      <c r="K278" s="142"/>
      <c r="L278" s="142"/>
      <c r="M278" s="142">
        <f>SUM(M279:M287)</f>
        <v>11502.29</v>
      </c>
      <c r="N278" s="22">
        <f t="shared" si="28"/>
        <v>3.8485040547294202E-3</v>
      </c>
    </row>
    <row r="279" spans="1:14" ht="18" x14ac:dyDescent="0.25">
      <c r="A279" s="23" t="s">
        <v>491</v>
      </c>
      <c r="B279" s="24">
        <v>261000</v>
      </c>
      <c r="C279" s="25" t="s">
        <v>71</v>
      </c>
      <c r="D279" s="23" t="s">
        <v>131</v>
      </c>
      <c r="E279" s="26" t="s">
        <v>27</v>
      </c>
      <c r="F279" s="27">
        <v>39.29</v>
      </c>
      <c r="G279" s="27">
        <v>39.29</v>
      </c>
      <c r="H279" s="161">
        <v>7.53</v>
      </c>
      <c r="I279" s="174">
        <v>6.12</v>
      </c>
      <c r="J279" s="143">
        <f t="shared" si="29"/>
        <v>13.65</v>
      </c>
      <c r="K279" s="143">
        <f t="shared" si="30"/>
        <v>295.85000000000002</v>
      </c>
      <c r="L279" s="143">
        <f t="shared" si="31"/>
        <v>240.45</v>
      </c>
      <c r="M279" s="143">
        <f t="shared" si="32"/>
        <v>536.29999999999995</v>
      </c>
      <c r="N279" s="29">
        <f t="shared" si="28"/>
        <v>1.7943841831073533E-4</v>
      </c>
    </row>
    <row r="280" spans="1:14" ht="18" x14ac:dyDescent="0.25">
      <c r="A280" s="23" t="s">
        <v>492</v>
      </c>
      <c r="B280" s="24">
        <v>261301</v>
      </c>
      <c r="C280" s="25" t="s">
        <v>71</v>
      </c>
      <c r="D280" s="23" t="s">
        <v>493</v>
      </c>
      <c r="E280" s="26" t="s">
        <v>27</v>
      </c>
      <c r="F280" s="27">
        <v>67.459999999999994</v>
      </c>
      <c r="G280" s="27">
        <v>67.459999999999994</v>
      </c>
      <c r="H280" s="161">
        <v>6.42</v>
      </c>
      <c r="I280" s="174">
        <v>1.23</v>
      </c>
      <c r="J280" s="143">
        <f t="shared" si="29"/>
        <v>7.65</v>
      </c>
      <c r="K280" s="143">
        <f t="shared" si="30"/>
        <v>433.09</v>
      </c>
      <c r="L280" s="143">
        <f t="shared" si="31"/>
        <v>82.97</v>
      </c>
      <c r="M280" s="143">
        <f t="shared" si="32"/>
        <v>516.05999999999995</v>
      </c>
      <c r="N280" s="29">
        <f t="shared" si="28"/>
        <v>1.7266639968942395E-4</v>
      </c>
    </row>
    <row r="281" spans="1:14" ht="18" x14ac:dyDescent="0.25">
      <c r="A281" s="23" t="s">
        <v>494</v>
      </c>
      <c r="B281" s="24">
        <v>261302</v>
      </c>
      <c r="C281" s="25" t="s">
        <v>71</v>
      </c>
      <c r="D281" s="23" t="s">
        <v>495</v>
      </c>
      <c r="E281" s="26" t="s">
        <v>27</v>
      </c>
      <c r="F281" s="27">
        <v>212.99</v>
      </c>
      <c r="G281" s="27">
        <v>212.99</v>
      </c>
      <c r="H281" s="161">
        <v>6.31</v>
      </c>
      <c r="I281" s="174">
        <v>5.51</v>
      </c>
      <c r="J281" s="143">
        <f t="shared" si="29"/>
        <v>11.82</v>
      </c>
      <c r="K281" s="143">
        <f t="shared" si="30"/>
        <v>1343.96</v>
      </c>
      <c r="L281" s="143">
        <f t="shared" si="31"/>
        <v>1173.57</v>
      </c>
      <c r="M281" s="143">
        <f t="shared" si="32"/>
        <v>2517.54</v>
      </c>
      <c r="N281" s="29">
        <f t="shared" si="28"/>
        <v>8.4233338734665043E-4</v>
      </c>
    </row>
    <row r="282" spans="1:14" ht="18" x14ac:dyDescent="0.25">
      <c r="A282" s="23" t="s">
        <v>496</v>
      </c>
      <c r="B282" s="24">
        <v>261303</v>
      </c>
      <c r="C282" s="25" t="s">
        <v>71</v>
      </c>
      <c r="D282" s="23" t="s">
        <v>497</v>
      </c>
      <c r="E282" s="26" t="s">
        <v>27</v>
      </c>
      <c r="F282" s="27">
        <v>116.55</v>
      </c>
      <c r="G282" s="27">
        <v>116.55</v>
      </c>
      <c r="H282" s="161">
        <v>7.48</v>
      </c>
      <c r="I282" s="174">
        <v>7.28</v>
      </c>
      <c r="J282" s="143">
        <f t="shared" si="29"/>
        <v>14.760000000000002</v>
      </c>
      <c r="K282" s="143">
        <f t="shared" si="30"/>
        <v>871.79</v>
      </c>
      <c r="L282" s="143">
        <f t="shared" si="31"/>
        <v>848.48</v>
      </c>
      <c r="M282" s="143">
        <f t="shared" si="32"/>
        <v>1720.27</v>
      </c>
      <c r="N282" s="29">
        <f t="shared" si="28"/>
        <v>5.7557808664443163E-4</v>
      </c>
    </row>
    <row r="283" spans="1:14" ht="18" x14ac:dyDescent="0.25">
      <c r="A283" s="23" t="s">
        <v>498</v>
      </c>
      <c r="B283" s="24">
        <v>261304</v>
      </c>
      <c r="C283" s="25" t="s">
        <v>71</v>
      </c>
      <c r="D283" s="23" t="s">
        <v>178</v>
      </c>
      <c r="E283" s="26" t="s">
        <v>27</v>
      </c>
      <c r="F283" s="27">
        <v>108.46</v>
      </c>
      <c r="G283" s="27">
        <v>108.46</v>
      </c>
      <c r="H283" s="161">
        <v>11.04</v>
      </c>
      <c r="I283" s="174">
        <v>5.26</v>
      </c>
      <c r="J283" s="143">
        <f t="shared" si="29"/>
        <v>16.299999999999997</v>
      </c>
      <c r="K283" s="143">
        <f t="shared" si="30"/>
        <v>1197.3900000000001</v>
      </c>
      <c r="L283" s="143">
        <f t="shared" si="31"/>
        <v>570.49</v>
      </c>
      <c r="M283" s="143">
        <f t="shared" si="32"/>
        <v>1767.89</v>
      </c>
      <c r="N283" s="29">
        <f t="shared" si="28"/>
        <v>5.9151106721492804E-4</v>
      </c>
    </row>
    <row r="284" spans="1:14" ht="18" x14ac:dyDescent="0.25">
      <c r="A284" s="23" t="s">
        <v>499</v>
      </c>
      <c r="B284" s="24">
        <v>261550</v>
      </c>
      <c r="C284" s="25" t="s">
        <v>71</v>
      </c>
      <c r="D284" s="23" t="s">
        <v>337</v>
      </c>
      <c r="E284" s="26" t="s">
        <v>27</v>
      </c>
      <c r="F284" s="27">
        <v>134.38</v>
      </c>
      <c r="G284" s="27">
        <v>134.38</v>
      </c>
      <c r="H284" s="161">
        <v>6.09</v>
      </c>
      <c r="I284" s="174">
        <v>5.16</v>
      </c>
      <c r="J284" s="143">
        <f t="shared" si="29"/>
        <v>11.25</v>
      </c>
      <c r="K284" s="143">
        <f t="shared" si="30"/>
        <v>818.37</v>
      </c>
      <c r="L284" s="143">
        <f t="shared" si="31"/>
        <v>693.4</v>
      </c>
      <c r="M284" s="143">
        <f t="shared" si="32"/>
        <v>1511.77</v>
      </c>
      <c r="N284" s="29">
        <f t="shared" si="28"/>
        <v>5.0581692643971723E-4</v>
      </c>
    </row>
    <row r="285" spans="1:14" ht="18" x14ac:dyDescent="0.25">
      <c r="A285" s="23" t="s">
        <v>500</v>
      </c>
      <c r="B285" s="24">
        <v>261602</v>
      </c>
      <c r="C285" s="25" t="s">
        <v>71</v>
      </c>
      <c r="D285" s="23" t="s">
        <v>355</v>
      </c>
      <c r="E285" s="26" t="s">
        <v>27</v>
      </c>
      <c r="F285" s="27">
        <v>100.64</v>
      </c>
      <c r="G285" s="27">
        <v>100.64</v>
      </c>
      <c r="H285" s="161">
        <v>14.15</v>
      </c>
      <c r="I285" s="174">
        <v>10.02</v>
      </c>
      <c r="J285" s="143">
        <f t="shared" si="29"/>
        <v>24.17</v>
      </c>
      <c r="K285" s="143">
        <f t="shared" si="30"/>
        <v>1424.05</v>
      </c>
      <c r="L285" s="143">
        <f t="shared" si="31"/>
        <v>1008.41</v>
      </c>
      <c r="M285" s="143">
        <f t="shared" si="32"/>
        <v>2432.46</v>
      </c>
      <c r="N285" s="29">
        <f t="shared" si="28"/>
        <v>8.1386681895232382E-4</v>
      </c>
    </row>
    <row r="286" spans="1:14" ht="18" x14ac:dyDescent="0.25">
      <c r="A286" s="23" t="s">
        <v>501</v>
      </c>
      <c r="B286" s="24">
        <v>261611</v>
      </c>
      <c r="C286" s="25" t="s">
        <v>71</v>
      </c>
      <c r="D286" s="23" t="s">
        <v>502</v>
      </c>
      <c r="E286" s="26" t="s">
        <v>27</v>
      </c>
      <c r="F286" s="27">
        <v>29.39</v>
      </c>
      <c r="G286" s="27">
        <v>29.39</v>
      </c>
      <c r="H286" s="161">
        <v>3.75</v>
      </c>
      <c r="I286" s="174">
        <v>9.68</v>
      </c>
      <c r="J286" s="143">
        <f t="shared" si="29"/>
        <v>13.43</v>
      </c>
      <c r="K286" s="143">
        <f t="shared" si="30"/>
        <v>110.21</v>
      </c>
      <c r="L286" s="143">
        <f t="shared" si="31"/>
        <v>284.49</v>
      </c>
      <c r="M286" s="143">
        <f t="shared" si="32"/>
        <v>394.7</v>
      </c>
      <c r="N286" s="29">
        <f t="shared" si="28"/>
        <v>1.320610548335768E-4</v>
      </c>
    </row>
    <row r="287" spans="1:14" ht="18" x14ac:dyDescent="0.25">
      <c r="A287" s="23" t="s">
        <v>503</v>
      </c>
      <c r="B287" s="24">
        <v>261623</v>
      </c>
      <c r="C287" s="25" t="s">
        <v>71</v>
      </c>
      <c r="D287" s="23" t="s">
        <v>504</v>
      </c>
      <c r="E287" s="26" t="s">
        <v>27</v>
      </c>
      <c r="F287" s="27">
        <v>0.36</v>
      </c>
      <c r="G287" s="27">
        <v>0.36</v>
      </c>
      <c r="H287" s="161">
        <v>288.38</v>
      </c>
      <c r="I287" s="174">
        <v>4.12</v>
      </c>
      <c r="J287" s="143">
        <f t="shared" si="29"/>
        <v>292.5</v>
      </c>
      <c r="K287" s="143">
        <f t="shared" si="30"/>
        <v>103.81</v>
      </c>
      <c r="L287" s="143">
        <f t="shared" si="31"/>
        <v>1.48</v>
      </c>
      <c r="M287" s="143">
        <f t="shared" si="32"/>
        <v>105.3</v>
      </c>
      <c r="N287" s="29">
        <f t="shared" si="28"/>
        <v>3.5231895297632724E-5</v>
      </c>
    </row>
    <row r="288" spans="1:14" x14ac:dyDescent="0.25">
      <c r="A288" s="19" t="s">
        <v>505</v>
      </c>
      <c r="B288" s="56"/>
      <c r="C288" s="56"/>
      <c r="D288" s="19" t="s">
        <v>54</v>
      </c>
      <c r="E288" s="57"/>
      <c r="F288" s="57"/>
      <c r="G288" s="57"/>
      <c r="H288" s="166"/>
      <c r="I288" s="179"/>
      <c r="J288" s="152"/>
      <c r="K288" s="142"/>
      <c r="L288" s="142"/>
      <c r="M288" s="142">
        <f>SUM(M289:M291)</f>
        <v>22845.55</v>
      </c>
      <c r="N288" s="22">
        <f t="shared" si="28"/>
        <v>7.6437989137401073E-3</v>
      </c>
    </row>
    <row r="289" spans="1:14" ht="18" x14ac:dyDescent="0.25">
      <c r="A289" s="23" t="s">
        <v>506</v>
      </c>
      <c r="B289" s="24">
        <v>271608</v>
      </c>
      <c r="C289" s="25" t="s">
        <v>71</v>
      </c>
      <c r="D289" s="23" t="s">
        <v>507</v>
      </c>
      <c r="E289" s="26" t="s">
        <v>27</v>
      </c>
      <c r="F289" s="27">
        <v>34.130000000000003</v>
      </c>
      <c r="G289" s="27">
        <v>34.130000000000003</v>
      </c>
      <c r="H289" s="161">
        <v>48.08</v>
      </c>
      <c r="I289" s="174">
        <v>391.96</v>
      </c>
      <c r="J289" s="143">
        <f t="shared" si="29"/>
        <v>440.03999999999996</v>
      </c>
      <c r="K289" s="143">
        <f t="shared" si="30"/>
        <v>1640.97</v>
      </c>
      <c r="L289" s="143">
        <f t="shared" si="31"/>
        <v>13377.59</v>
      </c>
      <c r="M289" s="143">
        <f t="shared" si="32"/>
        <v>15018.56</v>
      </c>
      <c r="N289" s="29">
        <f t="shared" si="28"/>
        <v>5.0249984182451565E-3</v>
      </c>
    </row>
    <row r="290" spans="1:14" ht="18" x14ac:dyDescent="0.25">
      <c r="A290" s="23" t="s">
        <v>508</v>
      </c>
      <c r="B290" s="24">
        <v>271305</v>
      </c>
      <c r="C290" s="25" t="s">
        <v>71</v>
      </c>
      <c r="D290" s="23" t="s">
        <v>509</v>
      </c>
      <c r="E290" s="26" t="s">
        <v>82</v>
      </c>
      <c r="F290" s="27">
        <v>16.7</v>
      </c>
      <c r="G290" s="27">
        <v>16.7</v>
      </c>
      <c r="H290" s="161">
        <v>67.900000000000006</v>
      </c>
      <c r="I290" s="174">
        <v>30.85</v>
      </c>
      <c r="J290" s="143">
        <f t="shared" si="29"/>
        <v>98.75</v>
      </c>
      <c r="K290" s="143">
        <f t="shared" si="30"/>
        <v>1133.93</v>
      </c>
      <c r="L290" s="143">
        <f t="shared" si="31"/>
        <v>515.19000000000005</v>
      </c>
      <c r="M290" s="143">
        <f t="shared" si="32"/>
        <v>1649.12</v>
      </c>
      <c r="N290" s="29">
        <f t="shared" si="28"/>
        <v>5.5177229984076047E-4</v>
      </c>
    </row>
    <row r="291" spans="1:14" ht="36" x14ac:dyDescent="0.25">
      <c r="A291" s="32" t="s">
        <v>510</v>
      </c>
      <c r="B291" s="32" t="s">
        <v>363</v>
      </c>
      <c r="C291" s="26" t="s">
        <v>364</v>
      </c>
      <c r="D291" s="23" t="s">
        <v>511</v>
      </c>
      <c r="E291" s="26" t="s">
        <v>366</v>
      </c>
      <c r="F291" s="27">
        <v>3</v>
      </c>
      <c r="G291" s="27">
        <v>3</v>
      </c>
      <c r="H291" s="161">
        <v>824.48</v>
      </c>
      <c r="I291" s="174">
        <v>1234.81</v>
      </c>
      <c r="J291" s="143">
        <f t="shared" si="29"/>
        <v>2059.29</v>
      </c>
      <c r="K291" s="143">
        <f t="shared" si="30"/>
        <v>2473.44</v>
      </c>
      <c r="L291" s="143">
        <f t="shared" si="31"/>
        <v>3704.43</v>
      </c>
      <c r="M291" s="143">
        <f t="shared" si="32"/>
        <v>6177.87</v>
      </c>
      <c r="N291" s="29">
        <f t="shared" si="28"/>
        <v>2.0670281956541906E-3</v>
      </c>
    </row>
    <row r="292" spans="1:14" x14ac:dyDescent="0.25">
      <c r="A292" s="19" t="s">
        <v>512</v>
      </c>
      <c r="B292" s="56"/>
      <c r="C292" s="56"/>
      <c r="D292" s="19" t="s">
        <v>51</v>
      </c>
      <c r="E292" s="57"/>
      <c r="F292" s="57"/>
      <c r="G292" s="57"/>
      <c r="H292" s="166"/>
      <c r="I292" s="179"/>
      <c r="J292" s="152"/>
      <c r="K292" s="142"/>
      <c r="L292" s="142"/>
      <c r="M292" s="142">
        <f>M293+M304+M313+M316</f>
        <v>3160.1899999999996</v>
      </c>
      <c r="N292" s="22">
        <f t="shared" si="28"/>
        <v>1.057355016150294E-3</v>
      </c>
    </row>
    <row r="293" spans="1:14" x14ac:dyDescent="0.25">
      <c r="A293" s="34" t="s">
        <v>513</v>
      </c>
      <c r="B293" s="51"/>
      <c r="C293" s="51"/>
      <c r="D293" s="34" t="s">
        <v>514</v>
      </c>
      <c r="E293" s="52"/>
      <c r="F293" s="52"/>
      <c r="G293" s="52"/>
      <c r="H293" s="165"/>
      <c r="I293" s="178"/>
      <c r="J293" s="151"/>
      <c r="K293" s="147"/>
      <c r="L293" s="147"/>
      <c r="M293" s="147">
        <f>SUM(M294:M303)</f>
        <v>892.27</v>
      </c>
      <c r="N293" s="37">
        <f t="shared" si="28"/>
        <v>2.9854096122714863E-4</v>
      </c>
    </row>
    <row r="294" spans="1:14" ht="27" x14ac:dyDescent="0.25">
      <c r="A294" s="23" t="s">
        <v>515</v>
      </c>
      <c r="B294" s="24">
        <v>89356</v>
      </c>
      <c r="C294" s="31" t="s">
        <v>92</v>
      </c>
      <c r="D294" s="23" t="s">
        <v>516</v>
      </c>
      <c r="E294" s="26" t="s">
        <v>203</v>
      </c>
      <c r="F294" s="27">
        <v>4.72</v>
      </c>
      <c r="G294" s="27">
        <v>4.72</v>
      </c>
      <c r="H294" s="161">
        <v>13.06</v>
      </c>
      <c r="I294" s="174">
        <v>9.74</v>
      </c>
      <c r="J294" s="143">
        <f t="shared" si="29"/>
        <v>22.8</v>
      </c>
      <c r="K294" s="143">
        <f t="shared" si="30"/>
        <v>61.64</v>
      </c>
      <c r="L294" s="143">
        <f t="shared" si="31"/>
        <v>45.97</v>
      </c>
      <c r="M294" s="143">
        <f t="shared" si="32"/>
        <v>107.61</v>
      </c>
      <c r="N294" s="29">
        <f t="shared" si="28"/>
        <v>3.6004788727238912E-5</v>
      </c>
    </row>
    <row r="295" spans="1:14" ht="27" x14ac:dyDescent="0.25">
      <c r="A295" s="23" t="s">
        <v>517</v>
      </c>
      <c r="B295" s="24">
        <v>89357</v>
      </c>
      <c r="C295" s="31" t="s">
        <v>92</v>
      </c>
      <c r="D295" s="23" t="s">
        <v>518</v>
      </c>
      <c r="E295" s="26" t="s">
        <v>203</v>
      </c>
      <c r="F295" s="27">
        <v>8.52</v>
      </c>
      <c r="G295" s="27">
        <v>8.52</v>
      </c>
      <c r="H295" s="161">
        <v>15.57</v>
      </c>
      <c r="I295" s="174">
        <v>17.68</v>
      </c>
      <c r="J295" s="143">
        <f t="shared" si="29"/>
        <v>33.25</v>
      </c>
      <c r="K295" s="143">
        <f t="shared" si="30"/>
        <v>132.65</v>
      </c>
      <c r="L295" s="143">
        <f t="shared" si="31"/>
        <v>150.63</v>
      </c>
      <c r="M295" s="143">
        <f t="shared" si="32"/>
        <v>283.29000000000002</v>
      </c>
      <c r="N295" s="29">
        <f t="shared" si="28"/>
        <v>9.4784839685340701E-5</v>
      </c>
    </row>
    <row r="296" spans="1:14" ht="27" x14ac:dyDescent="0.25">
      <c r="A296" s="23" t="s">
        <v>519</v>
      </c>
      <c r="B296" s="24">
        <v>89449</v>
      </c>
      <c r="C296" s="31" t="s">
        <v>92</v>
      </c>
      <c r="D296" s="23" t="s">
        <v>520</v>
      </c>
      <c r="E296" s="26" t="s">
        <v>203</v>
      </c>
      <c r="F296" s="27">
        <v>3.23</v>
      </c>
      <c r="G296" s="27">
        <v>3.23</v>
      </c>
      <c r="H296" s="161">
        <v>1.17</v>
      </c>
      <c r="I296" s="174">
        <v>21.96</v>
      </c>
      <c r="J296" s="143">
        <f t="shared" si="29"/>
        <v>23.130000000000003</v>
      </c>
      <c r="K296" s="143">
        <f t="shared" si="30"/>
        <v>3.77</v>
      </c>
      <c r="L296" s="143">
        <f t="shared" si="31"/>
        <v>70.930000000000007</v>
      </c>
      <c r="M296" s="143">
        <f t="shared" si="32"/>
        <v>74.7</v>
      </c>
      <c r="N296" s="29">
        <f t="shared" si="28"/>
        <v>2.4993566749602706E-5</v>
      </c>
    </row>
    <row r="297" spans="1:14" ht="36" x14ac:dyDescent="0.25">
      <c r="A297" s="23" t="s">
        <v>521</v>
      </c>
      <c r="B297" s="24">
        <v>89364</v>
      </c>
      <c r="C297" s="31" t="s">
        <v>92</v>
      </c>
      <c r="D297" s="30" t="s">
        <v>522</v>
      </c>
      <c r="E297" s="26" t="s">
        <v>366</v>
      </c>
      <c r="F297" s="27">
        <v>2</v>
      </c>
      <c r="G297" s="27">
        <v>2</v>
      </c>
      <c r="H297" s="161">
        <v>5.21</v>
      </c>
      <c r="I297" s="174">
        <v>6.98</v>
      </c>
      <c r="J297" s="143">
        <f t="shared" si="29"/>
        <v>12.190000000000001</v>
      </c>
      <c r="K297" s="143">
        <f t="shared" si="30"/>
        <v>10.42</v>
      </c>
      <c r="L297" s="143">
        <f t="shared" si="31"/>
        <v>13.96</v>
      </c>
      <c r="M297" s="143">
        <f t="shared" si="32"/>
        <v>24.38</v>
      </c>
      <c r="N297" s="29">
        <f t="shared" si="28"/>
        <v>8.1572042483977766E-6</v>
      </c>
    </row>
    <row r="298" spans="1:14" ht="36" x14ac:dyDescent="0.25">
      <c r="A298" s="32" t="s">
        <v>523</v>
      </c>
      <c r="B298" s="33">
        <v>89366</v>
      </c>
      <c r="C298" s="26" t="s">
        <v>92</v>
      </c>
      <c r="D298" s="23" t="s">
        <v>524</v>
      </c>
      <c r="E298" s="26" t="s">
        <v>366</v>
      </c>
      <c r="F298" s="27">
        <v>3</v>
      </c>
      <c r="G298" s="27">
        <v>3</v>
      </c>
      <c r="H298" s="161">
        <v>4.8600000000000003</v>
      </c>
      <c r="I298" s="174">
        <v>12.94</v>
      </c>
      <c r="J298" s="143">
        <f t="shared" si="29"/>
        <v>17.8</v>
      </c>
      <c r="K298" s="143">
        <f t="shared" si="30"/>
        <v>14.58</v>
      </c>
      <c r="L298" s="143">
        <f t="shared" si="31"/>
        <v>38.82</v>
      </c>
      <c r="M298" s="143">
        <f t="shared" si="32"/>
        <v>53.4</v>
      </c>
      <c r="N298" s="29">
        <f t="shared" si="28"/>
        <v>1.7866887074013178E-5</v>
      </c>
    </row>
    <row r="299" spans="1:14" ht="27" x14ac:dyDescent="0.25">
      <c r="A299" s="23" t="s">
        <v>525</v>
      </c>
      <c r="B299" s="23" t="s">
        <v>526</v>
      </c>
      <c r="C299" s="31" t="s">
        <v>364</v>
      </c>
      <c r="D299" s="23" t="s">
        <v>527</v>
      </c>
      <c r="E299" s="26" t="s">
        <v>366</v>
      </c>
      <c r="F299" s="27">
        <v>2</v>
      </c>
      <c r="G299" s="27">
        <v>2</v>
      </c>
      <c r="H299" s="161">
        <v>5.15</v>
      </c>
      <c r="I299" s="174">
        <v>5.76</v>
      </c>
      <c r="J299" s="143">
        <f t="shared" si="29"/>
        <v>10.91</v>
      </c>
      <c r="K299" s="143">
        <f t="shared" si="30"/>
        <v>10.3</v>
      </c>
      <c r="L299" s="143">
        <f t="shared" si="31"/>
        <v>11.52</v>
      </c>
      <c r="M299" s="143">
        <f t="shared" si="32"/>
        <v>21.82</v>
      </c>
      <c r="N299" s="29">
        <f t="shared" si="28"/>
        <v>7.3006643437259837E-6</v>
      </c>
    </row>
    <row r="300" spans="1:14" ht="27" x14ac:dyDescent="0.25">
      <c r="A300" s="23" t="s">
        <v>528</v>
      </c>
      <c r="B300" s="24">
        <v>89627</v>
      </c>
      <c r="C300" s="31" t="s">
        <v>92</v>
      </c>
      <c r="D300" s="23" t="s">
        <v>529</v>
      </c>
      <c r="E300" s="26" t="s">
        <v>366</v>
      </c>
      <c r="F300" s="27">
        <v>1</v>
      </c>
      <c r="G300" s="27">
        <v>1</v>
      </c>
      <c r="H300" s="161">
        <v>4.5199999999999996</v>
      </c>
      <c r="I300" s="174">
        <v>16.89</v>
      </c>
      <c r="J300" s="143">
        <f t="shared" si="29"/>
        <v>21.41</v>
      </c>
      <c r="K300" s="143">
        <f t="shared" si="30"/>
        <v>4.5199999999999996</v>
      </c>
      <c r="L300" s="143">
        <f t="shared" si="31"/>
        <v>16.89</v>
      </c>
      <c r="M300" s="143">
        <f t="shared" si="32"/>
        <v>21.41</v>
      </c>
      <c r="N300" s="29">
        <f t="shared" si="28"/>
        <v>7.1634841246183922E-6</v>
      </c>
    </row>
    <row r="301" spans="1:14" ht="36" x14ac:dyDescent="0.25">
      <c r="A301" s="32" t="s">
        <v>530</v>
      </c>
      <c r="B301" s="33">
        <v>89400</v>
      </c>
      <c r="C301" s="26" t="s">
        <v>92</v>
      </c>
      <c r="D301" s="23" t="s">
        <v>531</v>
      </c>
      <c r="E301" s="26" t="s">
        <v>366</v>
      </c>
      <c r="F301" s="27">
        <v>1</v>
      </c>
      <c r="G301" s="27">
        <v>1</v>
      </c>
      <c r="H301" s="161">
        <v>7.63</v>
      </c>
      <c r="I301" s="174">
        <v>12.91</v>
      </c>
      <c r="J301" s="143">
        <f t="shared" si="29"/>
        <v>20.54</v>
      </c>
      <c r="K301" s="143">
        <f t="shared" si="30"/>
        <v>7.63</v>
      </c>
      <c r="L301" s="143">
        <f t="shared" si="31"/>
        <v>12.91</v>
      </c>
      <c r="M301" s="143">
        <f t="shared" si="32"/>
        <v>20.54</v>
      </c>
      <c r="N301" s="29">
        <f t="shared" si="28"/>
        <v>6.8723943913900868E-6</v>
      </c>
    </row>
    <row r="302" spans="1:14" ht="18" x14ac:dyDescent="0.25">
      <c r="A302" s="23" t="s">
        <v>532</v>
      </c>
      <c r="B302" s="24">
        <v>81180</v>
      </c>
      <c r="C302" s="25" t="s">
        <v>71</v>
      </c>
      <c r="D302" s="23" t="s">
        <v>533</v>
      </c>
      <c r="E302" s="26" t="s">
        <v>85</v>
      </c>
      <c r="F302" s="27">
        <v>1</v>
      </c>
      <c r="G302" s="27">
        <v>1</v>
      </c>
      <c r="H302" s="161">
        <v>5.01</v>
      </c>
      <c r="I302" s="174">
        <v>6.54</v>
      </c>
      <c r="J302" s="143">
        <f t="shared" si="29"/>
        <v>11.55</v>
      </c>
      <c r="K302" s="143">
        <f t="shared" si="30"/>
        <v>5.01</v>
      </c>
      <c r="L302" s="143">
        <f t="shared" si="31"/>
        <v>6.54</v>
      </c>
      <c r="M302" s="143">
        <f t="shared" si="32"/>
        <v>11.55</v>
      </c>
      <c r="N302" s="29">
        <f t="shared" si="28"/>
        <v>3.8644671480309403E-6</v>
      </c>
    </row>
    <row r="303" spans="1:14" ht="18" x14ac:dyDescent="0.25">
      <c r="A303" s="23" t="s">
        <v>534</v>
      </c>
      <c r="B303" s="24">
        <v>80926</v>
      </c>
      <c r="C303" s="25" t="s">
        <v>71</v>
      </c>
      <c r="D303" s="23" t="s">
        <v>535</v>
      </c>
      <c r="E303" s="26" t="s">
        <v>85</v>
      </c>
      <c r="F303" s="27">
        <v>3</v>
      </c>
      <c r="G303" s="27">
        <v>3</v>
      </c>
      <c r="H303" s="161">
        <v>21.84</v>
      </c>
      <c r="I303" s="174">
        <v>69.349999999999994</v>
      </c>
      <c r="J303" s="143">
        <f t="shared" si="29"/>
        <v>91.19</v>
      </c>
      <c r="K303" s="143">
        <f t="shared" si="30"/>
        <v>65.52</v>
      </c>
      <c r="L303" s="143">
        <f t="shared" si="31"/>
        <v>208.05</v>
      </c>
      <c r="M303" s="143">
        <f t="shared" si="32"/>
        <v>273.57</v>
      </c>
      <c r="N303" s="29">
        <f t="shared" si="28"/>
        <v>9.1532664734789976E-5</v>
      </c>
    </row>
    <row r="304" spans="1:14" ht="18" x14ac:dyDescent="0.25">
      <c r="A304" s="34" t="s">
        <v>536</v>
      </c>
      <c r="B304" s="54"/>
      <c r="C304" s="54"/>
      <c r="D304" s="34" t="s">
        <v>537</v>
      </c>
      <c r="E304" s="52"/>
      <c r="F304" s="52"/>
      <c r="G304" s="52"/>
      <c r="H304" s="165"/>
      <c r="I304" s="178"/>
      <c r="J304" s="151"/>
      <c r="K304" s="147"/>
      <c r="L304" s="147"/>
      <c r="M304" s="147">
        <f>SUM(M305:M312)</f>
        <v>1018.3499999999999</v>
      </c>
      <c r="N304" s="37">
        <f t="shared" si="28"/>
        <v>3.4072555153223444E-4</v>
      </c>
    </row>
    <row r="305" spans="1:14" ht="36" x14ac:dyDescent="0.25">
      <c r="A305" s="32" t="s">
        <v>538</v>
      </c>
      <c r="B305" s="33">
        <v>89712</v>
      </c>
      <c r="C305" s="26" t="s">
        <v>92</v>
      </c>
      <c r="D305" s="23" t="s">
        <v>539</v>
      </c>
      <c r="E305" s="26" t="s">
        <v>203</v>
      </c>
      <c r="F305" s="27">
        <v>19.09</v>
      </c>
      <c r="G305" s="27">
        <v>19.09</v>
      </c>
      <c r="H305" s="161">
        <v>10.93</v>
      </c>
      <c r="I305" s="174">
        <v>13.46</v>
      </c>
      <c r="J305" s="143">
        <f t="shared" si="29"/>
        <v>24.39</v>
      </c>
      <c r="K305" s="143">
        <f t="shared" si="30"/>
        <v>208.65</v>
      </c>
      <c r="L305" s="143">
        <f t="shared" si="31"/>
        <v>256.95</v>
      </c>
      <c r="M305" s="143">
        <f t="shared" si="32"/>
        <v>465.6</v>
      </c>
      <c r="N305" s="29">
        <f t="shared" si="28"/>
        <v>1.5578319516218231E-4</v>
      </c>
    </row>
    <row r="306" spans="1:14" ht="27" x14ac:dyDescent="0.25">
      <c r="A306" s="23" t="s">
        <v>540</v>
      </c>
      <c r="B306" s="23" t="s">
        <v>541</v>
      </c>
      <c r="C306" s="31" t="s">
        <v>364</v>
      </c>
      <c r="D306" s="30" t="s">
        <v>542</v>
      </c>
      <c r="E306" s="26" t="s">
        <v>366</v>
      </c>
      <c r="F306" s="27">
        <v>3</v>
      </c>
      <c r="G306" s="27">
        <v>3</v>
      </c>
      <c r="H306" s="161">
        <v>11.34</v>
      </c>
      <c r="I306" s="174">
        <v>17.78</v>
      </c>
      <c r="J306" s="143">
        <f t="shared" si="29"/>
        <v>29.12</v>
      </c>
      <c r="K306" s="143">
        <f t="shared" si="30"/>
        <v>34.020000000000003</v>
      </c>
      <c r="L306" s="143">
        <f t="shared" si="31"/>
        <v>53.34</v>
      </c>
      <c r="M306" s="143">
        <f t="shared" si="32"/>
        <v>87.36</v>
      </c>
      <c r="N306" s="29">
        <f t="shared" si="28"/>
        <v>2.9229424246924928E-5</v>
      </c>
    </row>
    <row r="307" spans="1:14" ht="36" customHeight="1" x14ac:dyDescent="0.25">
      <c r="A307" s="32" t="s">
        <v>543</v>
      </c>
      <c r="B307" s="33">
        <v>89785</v>
      </c>
      <c r="C307" s="26" t="s">
        <v>92</v>
      </c>
      <c r="D307" s="23" t="s">
        <v>544</v>
      </c>
      <c r="E307" s="26" t="s">
        <v>366</v>
      </c>
      <c r="F307" s="27">
        <v>5</v>
      </c>
      <c r="G307" s="27">
        <v>5</v>
      </c>
      <c r="H307" s="161">
        <v>6.32</v>
      </c>
      <c r="I307" s="174">
        <v>18.61</v>
      </c>
      <c r="J307" s="143">
        <f t="shared" si="29"/>
        <v>24.93</v>
      </c>
      <c r="K307" s="143">
        <f t="shared" si="30"/>
        <v>31.6</v>
      </c>
      <c r="L307" s="143">
        <f t="shared" si="31"/>
        <v>93.05</v>
      </c>
      <c r="M307" s="143">
        <f t="shared" si="32"/>
        <v>124.65</v>
      </c>
      <c r="N307" s="29">
        <f t="shared" si="28"/>
        <v>4.1706132467710537E-5</v>
      </c>
    </row>
    <row r="308" spans="1:14" ht="46.5" customHeight="1" x14ac:dyDescent="0.25">
      <c r="A308" s="32" t="s">
        <v>545</v>
      </c>
      <c r="B308" s="33">
        <v>89731</v>
      </c>
      <c r="C308" s="26" t="s">
        <v>92</v>
      </c>
      <c r="D308" s="23" t="s">
        <v>546</v>
      </c>
      <c r="E308" s="26" t="s">
        <v>366</v>
      </c>
      <c r="F308" s="27">
        <v>7</v>
      </c>
      <c r="G308" s="27">
        <v>7</v>
      </c>
      <c r="H308" s="161">
        <v>4.7300000000000004</v>
      </c>
      <c r="I308" s="174">
        <v>8.89</v>
      </c>
      <c r="J308" s="143">
        <f t="shared" si="29"/>
        <v>13.620000000000001</v>
      </c>
      <c r="K308" s="143">
        <f t="shared" si="30"/>
        <v>33.11</v>
      </c>
      <c r="L308" s="143">
        <f t="shared" si="31"/>
        <v>62.23</v>
      </c>
      <c r="M308" s="143">
        <f t="shared" si="32"/>
        <v>95.34</v>
      </c>
      <c r="N308" s="29">
        <f t="shared" si="28"/>
        <v>3.1899419731019032E-5</v>
      </c>
    </row>
    <row r="309" spans="1:14" ht="36" customHeight="1" x14ac:dyDescent="0.25">
      <c r="A309" s="32" t="s">
        <v>547</v>
      </c>
      <c r="B309" s="33">
        <v>89784</v>
      </c>
      <c r="C309" s="26" t="s">
        <v>92</v>
      </c>
      <c r="D309" s="30" t="s">
        <v>548</v>
      </c>
      <c r="E309" s="26" t="s">
        <v>366</v>
      </c>
      <c r="F309" s="27">
        <v>1</v>
      </c>
      <c r="G309" s="27">
        <v>1</v>
      </c>
      <c r="H309" s="161">
        <v>6.32</v>
      </c>
      <c r="I309" s="174">
        <v>16.7</v>
      </c>
      <c r="J309" s="143">
        <f t="shared" si="29"/>
        <v>23.02</v>
      </c>
      <c r="K309" s="143">
        <f t="shared" si="30"/>
        <v>6.32</v>
      </c>
      <c r="L309" s="143">
        <f t="shared" si="31"/>
        <v>16.7</v>
      </c>
      <c r="M309" s="143">
        <f t="shared" si="32"/>
        <v>23.02</v>
      </c>
      <c r="N309" s="29">
        <f t="shared" si="28"/>
        <v>7.7021674240408873E-6</v>
      </c>
    </row>
    <row r="310" spans="1:14" ht="36" x14ac:dyDescent="0.25">
      <c r="A310" s="32" t="s">
        <v>549</v>
      </c>
      <c r="B310" s="32" t="s">
        <v>550</v>
      </c>
      <c r="C310" s="26" t="s">
        <v>364</v>
      </c>
      <c r="D310" s="30" t="s">
        <v>551</v>
      </c>
      <c r="E310" s="26" t="s">
        <v>366</v>
      </c>
      <c r="F310" s="27">
        <v>3</v>
      </c>
      <c r="G310" s="27">
        <v>3</v>
      </c>
      <c r="H310" s="161">
        <v>8.59</v>
      </c>
      <c r="I310" s="174">
        <v>55.05</v>
      </c>
      <c r="J310" s="143">
        <f t="shared" si="29"/>
        <v>63.64</v>
      </c>
      <c r="K310" s="143">
        <f t="shared" si="30"/>
        <v>25.77</v>
      </c>
      <c r="L310" s="143">
        <f t="shared" si="31"/>
        <v>165.15</v>
      </c>
      <c r="M310" s="143">
        <f t="shared" si="32"/>
        <v>190.92</v>
      </c>
      <c r="N310" s="29">
        <f t="shared" si="28"/>
        <v>6.3879140078101045E-5</v>
      </c>
    </row>
    <row r="311" spans="1:14" ht="18" x14ac:dyDescent="0.25">
      <c r="A311" s="23" t="s">
        <v>552</v>
      </c>
      <c r="B311" s="23" t="s">
        <v>553</v>
      </c>
      <c r="C311" s="31" t="s">
        <v>364</v>
      </c>
      <c r="D311" s="23" t="s">
        <v>554</v>
      </c>
      <c r="E311" s="26" t="s">
        <v>366</v>
      </c>
      <c r="F311" s="27">
        <v>1</v>
      </c>
      <c r="G311" s="27">
        <v>1</v>
      </c>
      <c r="H311" s="161">
        <v>8.59</v>
      </c>
      <c r="I311" s="174">
        <v>12.22</v>
      </c>
      <c r="J311" s="143">
        <f t="shared" si="29"/>
        <v>20.810000000000002</v>
      </c>
      <c r="K311" s="143">
        <f t="shared" si="30"/>
        <v>8.59</v>
      </c>
      <c r="L311" s="143">
        <f t="shared" si="31"/>
        <v>12.22</v>
      </c>
      <c r="M311" s="143">
        <f t="shared" si="32"/>
        <v>20.81</v>
      </c>
      <c r="N311" s="29">
        <f t="shared" si="28"/>
        <v>6.96273258446094E-6</v>
      </c>
    </row>
    <row r="312" spans="1:14" ht="18" x14ac:dyDescent="0.25">
      <c r="A312" s="23" t="s">
        <v>555</v>
      </c>
      <c r="B312" s="23" t="s">
        <v>556</v>
      </c>
      <c r="C312" s="31" t="s">
        <v>364</v>
      </c>
      <c r="D312" s="23" t="s">
        <v>557</v>
      </c>
      <c r="E312" s="26" t="s">
        <v>366</v>
      </c>
      <c r="F312" s="27">
        <v>1</v>
      </c>
      <c r="G312" s="27">
        <v>1</v>
      </c>
      <c r="H312" s="161">
        <v>0.66</v>
      </c>
      <c r="I312" s="174">
        <v>9.99</v>
      </c>
      <c r="J312" s="143">
        <f t="shared" si="29"/>
        <v>10.65</v>
      </c>
      <c r="K312" s="143">
        <f t="shared" si="30"/>
        <v>0.66</v>
      </c>
      <c r="L312" s="143">
        <f t="shared" si="31"/>
        <v>9.99</v>
      </c>
      <c r="M312" s="143">
        <f t="shared" si="32"/>
        <v>10.65</v>
      </c>
      <c r="N312" s="29">
        <f t="shared" si="28"/>
        <v>3.5633398377947632E-6</v>
      </c>
    </row>
    <row r="313" spans="1:14" ht="15" customHeight="1" x14ac:dyDescent="0.25">
      <c r="A313" s="34" t="s">
        <v>558</v>
      </c>
      <c r="B313" s="51"/>
      <c r="C313" s="51"/>
      <c r="D313" s="34" t="s">
        <v>559</v>
      </c>
      <c r="E313" s="52"/>
      <c r="F313" s="52"/>
      <c r="G313" s="52"/>
      <c r="H313" s="165"/>
      <c r="I313" s="178"/>
      <c r="J313" s="151"/>
      <c r="K313" s="147"/>
      <c r="L313" s="147"/>
      <c r="M313" s="147">
        <f>SUM(M314:M315)</f>
        <v>1014.5699999999999</v>
      </c>
      <c r="N313" s="37">
        <f t="shared" si="28"/>
        <v>3.3946081682924246E-4</v>
      </c>
    </row>
    <row r="314" spans="1:14" ht="36" x14ac:dyDescent="0.25">
      <c r="A314" s="32" t="s">
        <v>560</v>
      </c>
      <c r="B314" s="32" t="s">
        <v>561</v>
      </c>
      <c r="C314" s="26" t="s">
        <v>364</v>
      </c>
      <c r="D314" s="30" t="s">
        <v>562</v>
      </c>
      <c r="E314" s="26" t="s">
        <v>366</v>
      </c>
      <c r="F314" s="27">
        <v>3</v>
      </c>
      <c r="G314" s="27">
        <v>3</v>
      </c>
      <c r="H314" s="161">
        <v>13.89</v>
      </c>
      <c r="I314" s="174">
        <v>206.24</v>
      </c>
      <c r="J314" s="143">
        <f t="shared" si="29"/>
        <v>220.13</v>
      </c>
      <c r="K314" s="143">
        <f t="shared" si="30"/>
        <v>41.67</v>
      </c>
      <c r="L314" s="143">
        <f t="shared" si="31"/>
        <v>618.72</v>
      </c>
      <c r="M314" s="143">
        <f t="shared" si="32"/>
        <v>660.39</v>
      </c>
      <c r="N314" s="29">
        <f t="shared" si="28"/>
        <v>2.2095718267429892E-4</v>
      </c>
    </row>
    <row r="315" spans="1:14" ht="42" customHeight="1" x14ac:dyDescent="0.25">
      <c r="A315" s="23" t="s">
        <v>563</v>
      </c>
      <c r="B315" s="24">
        <v>86909</v>
      </c>
      <c r="C315" s="31" t="s">
        <v>92</v>
      </c>
      <c r="D315" s="23" t="s">
        <v>564</v>
      </c>
      <c r="E315" s="26" t="s">
        <v>366</v>
      </c>
      <c r="F315" s="27">
        <v>3</v>
      </c>
      <c r="G315" s="27">
        <v>3</v>
      </c>
      <c r="H315" s="161">
        <v>4.1100000000000003</v>
      </c>
      <c r="I315" s="174">
        <v>113.95</v>
      </c>
      <c r="J315" s="143">
        <f t="shared" si="29"/>
        <v>118.06</v>
      </c>
      <c r="K315" s="143">
        <f t="shared" si="30"/>
        <v>12.33</v>
      </c>
      <c r="L315" s="143">
        <f t="shared" si="31"/>
        <v>341.85</v>
      </c>
      <c r="M315" s="143">
        <f t="shared" si="32"/>
        <v>354.18</v>
      </c>
      <c r="N315" s="29">
        <f t="shared" si="28"/>
        <v>1.1850363415494358E-4</v>
      </c>
    </row>
    <row r="316" spans="1:14" ht="15" customHeight="1" x14ac:dyDescent="0.25">
      <c r="A316" s="34" t="s">
        <v>565</v>
      </c>
      <c r="B316" s="51"/>
      <c r="C316" s="51"/>
      <c r="D316" s="34" t="s">
        <v>566</v>
      </c>
      <c r="E316" s="52"/>
      <c r="F316" s="52"/>
      <c r="G316" s="52"/>
      <c r="H316" s="165"/>
      <c r="I316" s="178"/>
      <c r="J316" s="151"/>
      <c r="K316" s="147"/>
      <c r="L316" s="147"/>
      <c r="M316" s="147">
        <f>SUM(M317:M318)</f>
        <v>235</v>
      </c>
      <c r="N316" s="37">
        <f t="shared" si="28"/>
        <v>7.8627686561668484E-5</v>
      </c>
    </row>
    <row r="317" spans="1:14" ht="27" x14ac:dyDescent="0.25">
      <c r="A317" s="23" t="s">
        <v>567</v>
      </c>
      <c r="B317" s="24">
        <v>93358</v>
      </c>
      <c r="C317" s="31" t="s">
        <v>92</v>
      </c>
      <c r="D317" s="30" t="s">
        <v>568</v>
      </c>
      <c r="E317" s="26" t="s">
        <v>23</v>
      </c>
      <c r="F317" s="27">
        <v>2.1</v>
      </c>
      <c r="G317" s="27">
        <v>2.1</v>
      </c>
      <c r="H317" s="161">
        <v>48.65</v>
      </c>
      <c r="I317" s="174">
        <v>21.52</v>
      </c>
      <c r="J317" s="143">
        <f t="shared" si="29"/>
        <v>70.17</v>
      </c>
      <c r="K317" s="143">
        <f t="shared" si="30"/>
        <v>102.16</v>
      </c>
      <c r="L317" s="143">
        <f t="shared" si="31"/>
        <v>45.19</v>
      </c>
      <c r="M317" s="143">
        <f t="shared" si="32"/>
        <v>147.35</v>
      </c>
      <c r="N317" s="29">
        <f t="shared" si="28"/>
        <v>4.9301232403667445E-5</v>
      </c>
    </row>
    <row r="318" spans="1:14" ht="20.25" customHeight="1" x14ac:dyDescent="0.25">
      <c r="A318" s="23" t="s">
        <v>569</v>
      </c>
      <c r="B318" s="24">
        <v>96995</v>
      </c>
      <c r="C318" s="31" t="s">
        <v>92</v>
      </c>
      <c r="D318" s="23" t="s">
        <v>238</v>
      </c>
      <c r="E318" s="26" t="s">
        <v>23</v>
      </c>
      <c r="F318" s="27">
        <v>2.06</v>
      </c>
      <c r="G318" s="27">
        <v>2.06</v>
      </c>
      <c r="H318" s="161">
        <v>29.5</v>
      </c>
      <c r="I318" s="174">
        <v>13.05</v>
      </c>
      <c r="J318" s="143">
        <f t="shared" si="29"/>
        <v>42.55</v>
      </c>
      <c r="K318" s="143">
        <f t="shared" si="30"/>
        <v>60.77</v>
      </c>
      <c r="L318" s="143">
        <f t="shared" si="31"/>
        <v>26.88</v>
      </c>
      <c r="M318" s="143">
        <f t="shared" si="32"/>
        <v>87.65</v>
      </c>
      <c r="N318" s="29">
        <f t="shared" si="28"/>
        <v>2.9326454158001032E-5</v>
      </c>
    </row>
    <row r="319" spans="1:14" ht="18" x14ac:dyDescent="0.25">
      <c r="A319" s="14">
        <v>6</v>
      </c>
      <c r="B319" s="47"/>
      <c r="C319" s="47"/>
      <c r="D319" s="16" t="s">
        <v>45</v>
      </c>
      <c r="E319" s="17"/>
      <c r="F319" s="17"/>
      <c r="G319" s="17"/>
      <c r="H319" s="159"/>
      <c r="I319" s="172"/>
      <c r="J319" s="139"/>
      <c r="K319" s="144"/>
      <c r="L319" s="144"/>
      <c r="M319" s="140">
        <f>M320+M322+M324+M330+M353+M370+M373+M376+M378+M382+M387+M389+M394+M397+M403+M419+M422</f>
        <v>89485.76999999999</v>
      </c>
      <c r="N319" s="18">
        <f t="shared" si="28"/>
        <v>2.9940676916125768E-2</v>
      </c>
    </row>
    <row r="320" spans="1:14" x14ac:dyDescent="0.25">
      <c r="A320" s="19" t="s">
        <v>570</v>
      </c>
      <c r="B320" s="49"/>
      <c r="C320" s="49"/>
      <c r="D320" s="19" t="s">
        <v>69</v>
      </c>
      <c r="E320" s="21"/>
      <c r="F320" s="21"/>
      <c r="G320" s="21"/>
      <c r="H320" s="160"/>
      <c r="I320" s="173"/>
      <c r="J320" s="141"/>
      <c r="K320" s="142"/>
      <c r="L320" s="142"/>
      <c r="M320" s="142">
        <f>M321</f>
        <v>174.35</v>
      </c>
      <c r="N320" s="22">
        <f t="shared" si="28"/>
        <v>5.8335051710752762E-5</v>
      </c>
    </row>
    <row r="321" spans="1:14" ht="36" x14ac:dyDescent="0.25">
      <c r="A321" s="32" t="s">
        <v>571</v>
      </c>
      <c r="B321" s="33">
        <v>20701</v>
      </c>
      <c r="C321" s="53" t="s">
        <v>268</v>
      </c>
      <c r="D321" s="23" t="s">
        <v>572</v>
      </c>
      <c r="E321" s="26" t="s">
        <v>27</v>
      </c>
      <c r="F321" s="27">
        <v>33.21</v>
      </c>
      <c r="G321" s="27">
        <v>33.21</v>
      </c>
      <c r="H321" s="161">
        <v>1.49</v>
      </c>
      <c r="I321" s="174">
        <v>3.76</v>
      </c>
      <c r="J321" s="143">
        <f t="shared" si="29"/>
        <v>5.25</v>
      </c>
      <c r="K321" s="143">
        <f t="shared" si="30"/>
        <v>49.48</v>
      </c>
      <c r="L321" s="143">
        <f t="shared" si="31"/>
        <v>124.86</v>
      </c>
      <c r="M321" s="143">
        <f t="shared" si="32"/>
        <v>174.35</v>
      </c>
      <c r="N321" s="29">
        <f t="shared" si="28"/>
        <v>5.8335051710752762E-5</v>
      </c>
    </row>
    <row r="322" spans="1:14" x14ac:dyDescent="0.25">
      <c r="A322" s="19" t="s">
        <v>573</v>
      </c>
      <c r="B322" s="49"/>
      <c r="C322" s="49"/>
      <c r="D322" s="19" t="s">
        <v>182</v>
      </c>
      <c r="E322" s="21"/>
      <c r="F322" s="21"/>
      <c r="G322" s="21"/>
      <c r="H322" s="160"/>
      <c r="I322" s="173"/>
      <c r="J322" s="141"/>
      <c r="K322" s="142"/>
      <c r="L322" s="142"/>
      <c r="M322" s="142">
        <f>M323</f>
        <v>104.23</v>
      </c>
      <c r="N322" s="22">
        <f t="shared" si="28"/>
        <v>3.4873888384351939E-5</v>
      </c>
    </row>
    <row r="323" spans="1:14" ht="18" x14ac:dyDescent="0.25">
      <c r="A323" s="23" t="s">
        <v>574</v>
      </c>
      <c r="B323" s="24">
        <v>30101</v>
      </c>
      <c r="C323" s="25" t="s">
        <v>71</v>
      </c>
      <c r="D323" s="23" t="s">
        <v>184</v>
      </c>
      <c r="E323" s="26" t="s">
        <v>23</v>
      </c>
      <c r="F323" s="27">
        <v>2.3199999999999998</v>
      </c>
      <c r="G323" s="27">
        <v>2.3199999999999998</v>
      </c>
      <c r="H323" s="161">
        <v>8.94</v>
      </c>
      <c r="I323" s="174">
        <v>35.99</v>
      </c>
      <c r="J323" s="143">
        <f t="shared" si="29"/>
        <v>44.93</v>
      </c>
      <c r="K323" s="143">
        <f t="shared" si="30"/>
        <v>20.74</v>
      </c>
      <c r="L323" s="143">
        <f t="shared" si="31"/>
        <v>83.49</v>
      </c>
      <c r="M323" s="143">
        <f t="shared" si="32"/>
        <v>104.23</v>
      </c>
      <c r="N323" s="29">
        <f t="shared" si="28"/>
        <v>3.4873888384351939E-5</v>
      </c>
    </row>
    <row r="324" spans="1:14" x14ac:dyDescent="0.25">
      <c r="A324" s="19" t="s">
        <v>575</v>
      </c>
      <c r="B324" s="49"/>
      <c r="C324" s="49"/>
      <c r="D324" s="19" t="s">
        <v>87</v>
      </c>
      <c r="E324" s="21"/>
      <c r="F324" s="21"/>
      <c r="G324" s="21"/>
      <c r="H324" s="160"/>
      <c r="I324" s="173"/>
      <c r="J324" s="141"/>
      <c r="K324" s="142"/>
      <c r="L324" s="142"/>
      <c r="M324" s="142">
        <f>SUM(M325:M329)</f>
        <v>99.01</v>
      </c>
      <c r="N324" s="22">
        <f t="shared" si="28"/>
        <v>3.3127349984982113E-5</v>
      </c>
    </row>
    <row r="325" spans="1:14" ht="18" x14ac:dyDescent="0.25">
      <c r="A325" s="23" t="s">
        <v>576</v>
      </c>
      <c r="B325" s="24">
        <v>41004</v>
      </c>
      <c r="C325" s="25" t="s">
        <v>71</v>
      </c>
      <c r="D325" s="23" t="s">
        <v>189</v>
      </c>
      <c r="E325" s="26" t="s">
        <v>23</v>
      </c>
      <c r="F325" s="27">
        <v>4.1500000000000004</v>
      </c>
      <c r="G325" s="27">
        <v>4.1500000000000004</v>
      </c>
      <c r="H325" s="161">
        <v>0</v>
      </c>
      <c r="I325" s="174">
        <v>1.97</v>
      </c>
      <c r="J325" s="143">
        <f t="shared" si="29"/>
        <v>1.97</v>
      </c>
      <c r="K325" s="143">
        <f t="shared" si="30"/>
        <v>0</v>
      </c>
      <c r="L325" s="143">
        <f t="shared" si="31"/>
        <v>8.17</v>
      </c>
      <c r="M325" s="143">
        <f t="shared" si="32"/>
        <v>8.17</v>
      </c>
      <c r="N325" s="29">
        <f t="shared" si="28"/>
        <v>2.7335668051439636E-6</v>
      </c>
    </row>
    <row r="326" spans="1:14" ht="18" x14ac:dyDescent="0.25">
      <c r="A326" s="23" t="s">
        <v>577</v>
      </c>
      <c r="B326" s="24">
        <v>41005</v>
      </c>
      <c r="C326" s="25" t="s">
        <v>71</v>
      </c>
      <c r="D326" s="23" t="s">
        <v>191</v>
      </c>
      <c r="E326" s="26" t="s">
        <v>23</v>
      </c>
      <c r="F326" s="27">
        <v>4.1500000000000004</v>
      </c>
      <c r="G326" s="27">
        <v>4.1500000000000004</v>
      </c>
      <c r="H326" s="161">
        <v>0</v>
      </c>
      <c r="I326" s="174">
        <v>1.48</v>
      </c>
      <c r="J326" s="143">
        <f t="shared" si="29"/>
        <v>1.48</v>
      </c>
      <c r="K326" s="143">
        <f t="shared" si="30"/>
        <v>0</v>
      </c>
      <c r="L326" s="143">
        <f t="shared" si="31"/>
        <v>6.14</v>
      </c>
      <c r="M326" s="143">
        <f t="shared" si="32"/>
        <v>6.14</v>
      </c>
      <c r="N326" s="29">
        <f t="shared" si="28"/>
        <v>2.0543574276112529E-6</v>
      </c>
    </row>
    <row r="327" spans="1:14" ht="18" x14ac:dyDescent="0.25">
      <c r="A327" s="23" t="s">
        <v>578</v>
      </c>
      <c r="B327" s="24">
        <v>41012</v>
      </c>
      <c r="C327" s="25" t="s">
        <v>71</v>
      </c>
      <c r="D327" s="23" t="s">
        <v>579</v>
      </c>
      <c r="E327" s="26" t="s">
        <v>23</v>
      </c>
      <c r="F327" s="27">
        <v>4.1500000000000004</v>
      </c>
      <c r="G327" s="27">
        <v>4.1500000000000004</v>
      </c>
      <c r="H327" s="161">
        <v>0</v>
      </c>
      <c r="I327" s="174">
        <v>5</v>
      </c>
      <c r="J327" s="143">
        <f t="shared" si="29"/>
        <v>5</v>
      </c>
      <c r="K327" s="143">
        <f t="shared" si="30"/>
        <v>0</v>
      </c>
      <c r="L327" s="143">
        <f t="shared" si="31"/>
        <v>20.75</v>
      </c>
      <c r="M327" s="143">
        <f t="shared" si="32"/>
        <v>20.75</v>
      </c>
      <c r="N327" s="29">
        <f t="shared" si="28"/>
        <v>6.9426574304451958E-6</v>
      </c>
    </row>
    <row r="328" spans="1:14" ht="18" x14ac:dyDescent="0.25">
      <c r="A328" s="23" t="s">
        <v>580</v>
      </c>
      <c r="B328" s="24">
        <v>41006</v>
      </c>
      <c r="C328" s="25" t="s">
        <v>71</v>
      </c>
      <c r="D328" s="23" t="s">
        <v>193</v>
      </c>
      <c r="E328" s="50" t="s">
        <v>194</v>
      </c>
      <c r="F328" s="27">
        <v>20.75</v>
      </c>
      <c r="G328" s="27">
        <v>20.75</v>
      </c>
      <c r="H328" s="161">
        <v>0</v>
      </c>
      <c r="I328" s="174">
        <v>2.87</v>
      </c>
      <c r="J328" s="143">
        <f t="shared" si="29"/>
        <v>2.87</v>
      </c>
      <c r="K328" s="143">
        <f t="shared" si="30"/>
        <v>0</v>
      </c>
      <c r="L328" s="143">
        <f t="shared" si="31"/>
        <v>59.55</v>
      </c>
      <c r="M328" s="143">
        <f t="shared" si="32"/>
        <v>59.55</v>
      </c>
      <c r="N328" s="29">
        <f t="shared" si="28"/>
        <v>1.9924590360627054E-5</v>
      </c>
    </row>
    <row r="329" spans="1:14" ht="18" x14ac:dyDescent="0.25">
      <c r="A329" s="23" t="s">
        <v>581</v>
      </c>
      <c r="B329" s="24">
        <v>41009</v>
      </c>
      <c r="C329" s="25" t="s">
        <v>71</v>
      </c>
      <c r="D329" s="23" t="s">
        <v>196</v>
      </c>
      <c r="E329" s="26" t="s">
        <v>23</v>
      </c>
      <c r="F329" s="27">
        <v>2.3199999999999998</v>
      </c>
      <c r="G329" s="27">
        <v>2.3199999999999998</v>
      </c>
      <c r="H329" s="161">
        <v>0</v>
      </c>
      <c r="I329" s="174">
        <v>1.9</v>
      </c>
      <c r="J329" s="143">
        <f t="shared" si="29"/>
        <v>1.9</v>
      </c>
      <c r="K329" s="143">
        <f t="shared" si="30"/>
        <v>0</v>
      </c>
      <c r="L329" s="143">
        <f t="shared" si="31"/>
        <v>4.4000000000000004</v>
      </c>
      <c r="M329" s="143">
        <f t="shared" si="32"/>
        <v>4.4000000000000004</v>
      </c>
      <c r="N329" s="29">
        <f t="shared" si="28"/>
        <v>1.4721779611546439E-6</v>
      </c>
    </row>
    <row r="330" spans="1:14" x14ac:dyDescent="0.25">
      <c r="A330" s="19" t="s">
        <v>582</v>
      </c>
      <c r="B330" s="49"/>
      <c r="C330" s="49"/>
      <c r="D330" s="19" t="s">
        <v>198</v>
      </c>
      <c r="E330" s="21"/>
      <c r="F330" s="21"/>
      <c r="G330" s="21"/>
      <c r="H330" s="160"/>
      <c r="I330" s="173"/>
      <c r="J330" s="141"/>
      <c r="K330" s="142"/>
      <c r="L330" s="142"/>
      <c r="M330" s="142">
        <f>M331+M335+M343</f>
        <v>9026.2000000000007</v>
      </c>
      <c r="N330" s="22">
        <f t="shared" si="28"/>
        <v>3.0200392529486472E-3</v>
      </c>
    </row>
    <row r="331" spans="1:14" x14ac:dyDescent="0.25">
      <c r="A331" s="34" t="s">
        <v>583</v>
      </c>
      <c r="B331" s="51"/>
      <c r="C331" s="51"/>
      <c r="D331" s="34" t="s">
        <v>200</v>
      </c>
      <c r="E331" s="52"/>
      <c r="F331" s="52"/>
      <c r="G331" s="52"/>
      <c r="H331" s="165"/>
      <c r="I331" s="178"/>
      <c r="J331" s="151"/>
      <c r="K331" s="147"/>
      <c r="L331" s="147"/>
      <c r="M331" s="147">
        <f>SUM(M332:M334)</f>
        <v>3942.01</v>
      </c>
      <c r="N331" s="37">
        <f t="shared" si="28"/>
        <v>1.3189409646934586E-3</v>
      </c>
    </row>
    <row r="332" spans="1:14" ht="18" x14ac:dyDescent="0.25">
      <c r="A332" s="23" t="s">
        <v>584</v>
      </c>
      <c r="B332" s="24">
        <v>50302</v>
      </c>
      <c r="C332" s="25" t="s">
        <v>71</v>
      </c>
      <c r="D332" s="23" t="s">
        <v>202</v>
      </c>
      <c r="E332" s="26" t="s">
        <v>203</v>
      </c>
      <c r="F332" s="27">
        <v>39</v>
      </c>
      <c r="G332" s="27">
        <v>39</v>
      </c>
      <c r="H332" s="161">
        <v>26</v>
      </c>
      <c r="I332" s="174">
        <v>24</v>
      </c>
      <c r="J332" s="143">
        <f t="shared" si="29"/>
        <v>50</v>
      </c>
      <c r="K332" s="143">
        <f t="shared" si="30"/>
        <v>1014</v>
      </c>
      <c r="L332" s="143">
        <f t="shared" si="31"/>
        <v>936</v>
      </c>
      <c r="M332" s="143">
        <f t="shared" si="32"/>
        <v>1950</v>
      </c>
      <c r="N332" s="29">
        <f t="shared" si="28"/>
        <v>6.5244250551171716E-4</v>
      </c>
    </row>
    <row r="333" spans="1:14" ht="27" x14ac:dyDescent="0.25">
      <c r="A333" s="23" t="s">
        <v>585</v>
      </c>
      <c r="B333" s="24">
        <v>96546</v>
      </c>
      <c r="C333" s="31" t="s">
        <v>92</v>
      </c>
      <c r="D333" s="23" t="s">
        <v>586</v>
      </c>
      <c r="E333" s="26" t="s">
        <v>206</v>
      </c>
      <c r="F333" s="27">
        <v>130.55000000000001</v>
      </c>
      <c r="G333" s="27">
        <v>130.55000000000001</v>
      </c>
      <c r="H333" s="161">
        <v>2</v>
      </c>
      <c r="I333" s="174">
        <v>8.9499999999999993</v>
      </c>
      <c r="J333" s="143">
        <f t="shared" si="29"/>
        <v>10.95</v>
      </c>
      <c r="K333" s="143">
        <f t="shared" si="30"/>
        <v>261.10000000000002</v>
      </c>
      <c r="L333" s="143">
        <f t="shared" si="31"/>
        <v>1168.42</v>
      </c>
      <c r="M333" s="143">
        <f t="shared" si="32"/>
        <v>1429.52</v>
      </c>
      <c r="N333" s="29">
        <f t="shared" si="28"/>
        <v>4.7829723614313329E-4</v>
      </c>
    </row>
    <row r="334" spans="1:14" ht="27" x14ac:dyDescent="0.25">
      <c r="A334" s="23" t="s">
        <v>587</v>
      </c>
      <c r="B334" s="24">
        <v>96543</v>
      </c>
      <c r="C334" s="31" t="s">
        <v>92</v>
      </c>
      <c r="D334" s="23" t="s">
        <v>208</v>
      </c>
      <c r="E334" s="26" t="s">
        <v>206</v>
      </c>
      <c r="F334" s="27">
        <v>40.82</v>
      </c>
      <c r="G334" s="27">
        <v>40.82</v>
      </c>
      <c r="H334" s="161">
        <v>4.5</v>
      </c>
      <c r="I334" s="174">
        <v>9.2799999999999994</v>
      </c>
      <c r="J334" s="143">
        <f t="shared" si="29"/>
        <v>13.78</v>
      </c>
      <c r="K334" s="143">
        <f t="shared" si="30"/>
        <v>183.69</v>
      </c>
      <c r="L334" s="143">
        <f t="shared" si="31"/>
        <v>378.8</v>
      </c>
      <c r="M334" s="143">
        <f t="shared" si="32"/>
        <v>562.49</v>
      </c>
      <c r="N334" s="29">
        <f t="shared" si="28"/>
        <v>1.882012230386081E-4</v>
      </c>
    </row>
    <row r="335" spans="1:14" x14ac:dyDescent="0.25">
      <c r="A335" s="34" t="s">
        <v>588</v>
      </c>
      <c r="B335" s="51"/>
      <c r="C335" s="51"/>
      <c r="D335" s="34" t="s">
        <v>210</v>
      </c>
      <c r="E335" s="52"/>
      <c r="F335" s="52"/>
      <c r="G335" s="52"/>
      <c r="H335" s="165"/>
      <c r="I335" s="178"/>
      <c r="J335" s="151"/>
      <c r="K335" s="147"/>
      <c r="L335" s="147"/>
      <c r="M335" s="147">
        <f>SUM(M336:M342)</f>
        <v>2159.65</v>
      </c>
      <c r="N335" s="37">
        <f t="shared" si="28"/>
        <v>7.2258843950173332E-4</v>
      </c>
    </row>
    <row r="336" spans="1:14" ht="18" x14ac:dyDescent="0.25">
      <c r="A336" s="23" t="s">
        <v>589</v>
      </c>
      <c r="B336" s="24">
        <v>50901</v>
      </c>
      <c r="C336" s="25" t="s">
        <v>71</v>
      </c>
      <c r="D336" s="23" t="s">
        <v>590</v>
      </c>
      <c r="E336" s="26" t="s">
        <v>23</v>
      </c>
      <c r="F336" s="27">
        <v>2.72</v>
      </c>
      <c r="G336" s="27">
        <v>2.72</v>
      </c>
      <c r="H336" s="161">
        <v>40.409999999999997</v>
      </c>
      <c r="I336" s="174">
        <v>0</v>
      </c>
      <c r="J336" s="143">
        <f t="shared" si="29"/>
        <v>40.409999999999997</v>
      </c>
      <c r="K336" s="143">
        <f t="shared" si="30"/>
        <v>109.91</v>
      </c>
      <c r="L336" s="143">
        <f t="shared" si="31"/>
        <v>0</v>
      </c>
      <c r="M336" s="143">
        <f t="shared" si="32"/>
        <v>109.91</v>
      </c>
      <c r="N336" s="29">
        <f t="shared" si="28"/>
        <v>3.6774336297842476E-5</v>
      </c>
    </row>
    <row r="337" spans="1:15" ht="18" x14ac:dyDescent="0.25">
      <c r="A337" s="23" t="s">
        <v>591</v>
      </c>
      <c r="B337" s="24">
        <v>50902</v>
      </c>
      <c r="C337" s="25" t="s">
        <v>71</v>
      </c>
      <c r="D337" s="23" t="s">
        <v>214</v>
      </c>
      <c r="E337" s="26" t="s">
        <v>27</v>
      </c>
      <c r="F337" s="27">
        <v>4.68</v>
      </c>
      <c r="G337" s="27">
        <v>4.68</v>
      </c>
      <c r="H337" s="161">
        <v>4.97</v>
      </c>
      <c r="I337" s="174">
        <v>0</v>
      </c>
      <c r="J337" s="143">
        <f t="shared" si="29"/>
        <v>4.97</v>
      </c>
      <c r="K337" s="143">
        <f t="shared" si="30"/>
        <v>23.25</v>
      </c>
      <c r="L337" s="143">
        <f t="shared" si="31"/>
        <v>0</v>
      </c>
      <c r="M337" s="143">
        <f t="shared" si="32"/>
        <v>23.25</v>
      </c>
      <c r="N337" s="29">
        <f t="shared" ref="N337:N400" si="33">M337/$M$1279</f>
        <v>7.779122181101243E-6</v>
      </c>
    </row>
    <row r="338" spans="1:15" ht="18" x14ac:dyDescent="0.25">
      <c r="A338" s="23" t="s">
        <v>592</v>
      </c>
      <c r="B338" s="24">
        <v>60470</v>
      </c>
      <c r="C338" s="25" t="s">
        <v>71</v>
      </c>
      <c r="D338" s="23" t="s">
        <v>216</v>
      </c>
      <c r="E338" s="26" t="s">
        <v>23</v>
      </c>
      <c r="F338" s="27">
        <v>0.23</v>
      </c>
      <c r="G338" s="27">
        <v>0.23</v>
      </c>
      <c r="H338" s="161">
        <v>24.88</v>
      </c>
      <c r="I338" s="174">
        <v>171.88</v>
      </c>
      <c r="J338" s="143">
        <f t="shared" si="29"/>
        <v>196.76</v>
      </c>
      <c r="K338" s="143">
        <f t="shared" si="30"/>
        <v>5.72</v>
      </c>
      <c r="L338" s="143">
        <f t="shared" si="31"/>
        <v>39.53</v>
      </c>
      <c r="M338" s="143">
        <f t="shared" si="32"/>
        <v>45.25</v>
      </c>
      <c r="N338" s="29">
        <f t="shared" si="33"/>
        <v>1.5140011986874462E-5</v>
      </c>
    </row>
    <row r="339" spans="1:15" ht="36" x14ac:dyDescent="0.25">
      <c r="A339" s="32" t="s">
        <v>593</v>
      </c>
      <c r="B339" s="33">
        <v>94971</v>
      </c>
      <c r="C339" s="26" t="s">
        <v>92</v>
      </c>
      <c r="D339" s="23" t="s">
        <v>393</v>
      </c>
      <c r="E339" s="26" t="s">
        <v>23</v>
      </c>
      <c r="F339" s="27">
        <v>2.72</v>
      </c>
      <c r="G339" s="27">
        <v>2.72</v>
      </c>
      <c r="H339" s="161">
        <v>44.84</v>
      </c>
      <c r="I339" s="174">
        <v>436.73</v>
      </c>
      <c r="J339" s="143">
        <f t="shared" ref="J339:J402" si="34">H339+I339</f>
        <v>481.57000000000005</v>
      </c>
      <c r="K339" s="143">
        <f t="shared" si="30"/>
        <v>121.96</v>
      </c>
      <c r="L339" s="143">
        <f t="shared" si="31"/>
        <v>1187.9000000000001</v>
      </c>
      <c r="M339" s="143">
        <f t="shared" si="32"/>
        <v>1309.8699999999999</v>
      </c>
      <c r="N339" s="29">
        <f t="shared" si="33"/>
        <v>4.382640331767348E-4</v>
      </c>
    </row>
    <row r="340" spans="1:15" ht="18" x14ac:dyDescent="0.25">
      <c r="A340" s="23" t="s">
        <v>594</v>
      </c>
      <c r="B340" s="24">
        <v>51055</v>
      </c>
      <c r="C340" s="25" t="s">
        <v>71</v>
      </c>
      <c r="D340" s="23" t="s">
        <v>595</v>
      </c>
      <c r="E340" s="26" t="s">
        <v>23</v>
      </c>
      <c r="F340" s="27">
        <v>2.72</v>
      </c>
      <c r="G340" s="27">
        <v>2.72</v>
      </c>
      <c r="H340" s="161">
        <v>45.03</v>
      </c>
      <c r="I340" s="174">
        <v>0</v>
      </c>
      <c r="J340" s="143">
        <f t="shared" si="34"/>
        <v>45.03</v>
      </c>
      <c r="K340" s="143">
        <f t="shared" ref="K340:K402" si="35">TRUNC(H340*G340,2)</f>
        <v>122.48</v>
      </c>
      <c r="L340" s="143">
        <f t="shared" ref="L340:L402" si="36">TRUNC(I340*G340,2)</f>
        <v>0</v>
      </c>
      <c r="M340" s="143">
        <f t="shared" ref="M340:M402" si="37">TRUNC((I340+H340)*G340,2)</f>
        <v>122.48</v>
      </c>
      <c r="N340" s="29">
        <f t="shared" si="33"/>
        <v>4.0980081064141088E-5</v>
      </c>
    </row>
    <row r="341" spans="1:15" ht="27" x14ac:dyDescent="0.25">
      <c r="A341" s="23" t="s">
        <v>596</v>
      </c>
      <c r="B341" s="24">
        <v>96543</v>
      </c>
      <c r="C341" s="31" t="s">
        <v>92</v>
      </c>
      <c r="D341" s="23" t="s">
        <v>208</v>
      </c>
      <c r="E341" s="26" t="s">
        <v>206</v>
      </c>
      <c r="F341" s="27">
        <v>34.1</v>
      </c>
      <c r="G341" s="27">
        <v>34.1</v>
      </c>
      <c r="H341" s="161">
        <v>4.5</v>
      </c>
      <c r="I341" s="174">
        <v>9.2799999999999994</v>
      </c>
      <c r="J341" s="143">
        <f t="shared" si="34"/>
        <v>13.78</v>
      </c>
      <c r="K341" s="143">
        <f t="shared" si="35"/>
        <v>153.44999999999999</v>
      </c>
      <c r="L341" s="143">
        <f t="shared" si="36"/>
        <v>316.44</v>
      </c>
      <c r="M341" s="143">
        <f t="shared" si="37"/>
        <v>469.89</v>
      </c>
      <c r="N341" s="29">
        <f t="shared" si="33"/>
        <v>1.5721856867430809E-4</v>
      </c>
    </row>
    <row r="342" spans="1:15" ht="27" x14ac:dyDescent="0.25">
      <c r="A342" s="23" t="s">
        <v>597</v>
      </c>
      <c r="B342" s="24">
        <v>96545</v>
      </c>
      <c r="C342" s="31" t="s">
        <v>92</v>
      </c>
      <c r="D342" s="30" t="s">
        <v>598</v>
      </c>
      <c r="E342" s="26" t="s">
        <v>206</v>
      </c>
      <c r="F342" s="27">
        <v>6.6</v>
      </c>
      <c r="G342" s="27">
        <v>6.6</v>
      </c>
      <c r="H342" s="161">
        <v>2.35</v>
      </c>
      <c r="I342" s="174">
        <v>9.6199999999999992</v>
      </c>
      <c r="J342" s="143">
        <f t="shared" si="34"/>
        <v>11.969999999999999</v>
      </c>
      <c r="K342" s="143">
        <f t="shared" si="35"/>
        <v>15.51</v>
      </c>
      <c r="L342" s="143">
        <f t="shared" si="36"/>
        <v>63.49</v>
      </c>
      <c r="M342" s="143">
        <f t="shared" si="37"/>
        <v>79</v>
      </c>
      <c r="N342" s="29">
        <f t="shared" si="33"/>
        <v>2.6432286120731105E-5</v>
      </c>
    </row>
    <row r="343" spans="1:15" x14ac:dyDescent="0.25">
      <c r="A343" s="34" t="s">
        <v>599</v>
      </c>
      <c r="B343" s="51"/>
      <c r="C343" s="51"/>
      <c r="D343" s="34" t="s">
        <v>227</v>
      </c>
      <c r="E343" s="52"/>
      <c r="F343" s="52"/>
      <c r="G343" s="52"/>
      <c r="H343" s="165"/>
      <c r="I343" s="178"/>
      <c r="J343" s="151"/>
      <c r="K343" s="147"/>
      <c r="L343" s="147"/>
      <c r="M343" s="147">
        <f>SUM(M344:M352)</f>
        <v>2924.54</v>
      </c>
      <c r="N343" s="37">
        <f t="shared" si="33"/>
        <v>9.7850984875345512E-4</v>
      </c>
    </row>
    <row r="344" spans="1:15" ht="18" x14ac:dyDescent="0.25">
      <c r="A344" s="23" t="s">
        <v>600</v>
      </c>
      <c r="B344" s="24">
        <v>40101</v>
      </c>
      <c r="C344" s="25" t="s">
        <v>71</v>
      </c>
      <c r="D344" s="23" t="s">
        <v>376</v>
      </c>
      <c r="E344" s="26" t="s">
        <v>23</v>
      </c>
      <c r="F344" s="27">
        <v>3.66</v>
      </c>
      <c r="G344" s="27">
        <v>3.66</v>
      </c>
      <c r="H344" s="161">
        <v>31.92</v>
      </c>
      <c r="I344" s="174">
        <v>0</v>
      </c>
      <c r="J344" s="143">
        <f t="shared" si="34"/>
        <v>31.92</v>
      </c>
      <c r="K344" s="143">
        <f t="shared" si="35"/>
        <v>116.82</v>
      </c>
      <c r="L344" s="143">
        <f t="shared" si="36"/>
        <v>0</v>
      </c>
      <c r="M344" s="143">
        <f t="shared" si="37"/>
        <v>116.82</v>
      </c>
      <c r="N344" s="29">
        <f t="shared" si="33"/>
        <v>3.9086324868655792E-5</v>
      </c>
    </row>
    <row r="345" spans="1:15" ht="18" x14ac:dyDescent="0.25">
      <c r="A345" s="23" t="s">
        <v>601</v>
      </c>
      <c r="B345" s="24">
        <v>50902</v>
      </c>
      <c r="C345" s="25" t="s">
        <v>71</v>
      </c>
      <c r="D345" s="23" t="s">
        <v>214</v>
      </c>
      <c r="E345" s="26" t="s">
        <v>27</v>
      </c>
      <c r="F345" s="27">
        <v>5.23</v>
      </c>
      <c r="G345" s="27">
        <v>5.23</v>
      </c>
      <c r="H345" s="161">
        <v>4.97</v>
      </c>
      <c r="I345" s="174">
        <v>0</v>
      </c>
      <c r="J345" s="143">
        <f t="shared" si="34"/>
        <v>4.97</v>
      </c>
      <c r="K345" s="143">
        <f t="shared" si="35"/>
        <v>25.99</v>
      </c>
      <c r="L345" s="143">
        <f t="shared" si="36"/>
        <v>0</v>
      </c>
      <c r="M345" s="143">
        <f t="shared" si="37"/>
        <v>25.99</v>
      </c>
      <c r="N345" s="29">
        <f t="shared" si="33"/>
        <v>8.69588754782027E-6</v>
      </c>
    </row>
    <row r="346" spans="1:15" ht="18" x14ac:dyDescent="0.25">
      <c r="A346" s="23" t="s">
        <v>602</v>
      </c>
      <c r="B346" s="24">
        <v>60470</v>
      </c>
      <c r="C346" s="25" t="s">
        <v>71</v>
      </c>
      <c r="D346" s="23" t="s">
        <v>216</v>
      </c>
      <c r="E346" s="26" t="s">
        <v>23</v>
      </c>
      <c r="F346" s="27">
        <v>0.26</v>
      </c>
      <c r="G346" s="27">
        <v>0.26</v>
      </c>
      <c r="H346" s="161">
        <v>24.88</v>
      </c>
      <c r="I346" s="174">
        <v>171.88</v>
      </c>
      <c r="J346" s="143">
        <f t="shared" si="34"/>
        <v>196.76</v>
      </c>
      <c r="K346" s="143">
        <f t="shared" si="35"/>
        <v>6.46</v>
      </c>
      <c r="L346" s="143">
        <f t="shared" si="36"/>
        <v>44.68</v>
      </c>
      <c r="M346" s="143">
        <f t="shared" si="37"/>
        <v>51.15</v>
      </c>
      <c r="N346" s="29">
        <f t="shared" si="33"/>
        <v>1.7114068798422735E-5</v>
      </c>
    </row>
    <row r="347" spans="1:15" ht="18" x14ac:dyDescent="0.25">
      <c r="A347" s="23" t="s">
        <v>603</v>
      </c>
      <c r="B347" s="24">
        <v>60191</v>
      </c>
      <c r="C347" s="25" t="s">
        <v>71</v>
      </c>
      <c r="D347" s="23" t="s">
        <v>233</v>
      </c>
      <c r="E347" s="26" t="s">
        <v>27</v>
      </c>
      <c r="F347" s="27">
        <v>20.93</v>
      </c>
      <c r="G347" s="27">
        <v>20.93</v>
      </c>
      <c r="H347" s="161">
        <v>10.91</v>
      </c>
      <c r="I347" s="174">
        <v>24.93</v>
      </c>
      <c r="J347" s="143">
        <f t="shared" si="34"/>
        <v>35.840000000000003</v>
      </c>
      <c r="K347" s="143">
        <f t="shared" si="35"/>
        <v>228.34</v>
      </c>
      <c r="L347" s="143">
        <f t="shared" si="36"/>
        <v>521.78</v>
      </c>
      <c r="M347" s="143">
        <f t="shared" si="37"/>
        <v>750.13</v>
      </c>
      <c r="N347" s="29">
        <f t="shared" si="33"/>
        <v>2.5098292136384841E-4</v>
      </c>
    </row>
    <row r="348" spans="1:15" ht="36" x14ac:dyDescent="0.25">
      <c r="A348" s="32" t="s">
        <v>604</v>
      </c>
      <c r="B348" s="33">
        <v>94971</v>
      </c>
      <c r="C348" s="26" t="s">
        <v>92</v>
      </c>
      <c r="D348" s="23" t="s">
        <v>393</v>
      </c>
      <c r="E348" s="26" t="s">
        <v>23</v>
      </c>
      <c r="F348" s="27">
        <v>1.57</v>
      </c>
      <c r="G348" s="27">
        <v>1.57</v>
      </c>
      <c r="H348" s="161">
        <v>44.84</v>
      </c>
      <c r="I348" s="174">
        <v>436.73</v>
      </c>
      <c r="J348" s="143">
        <f t="shared" si="34"/>
        <v>481.57000000000005</v>
      </c>
      <c r="K348" s="143">
        <f t="shared" si="35"/>
        <v>70.39</v>
      </c>
      <c r="L348" s="143">
        <f t="shared" si="36"/>
        <v>685.66</v>
      </c>
      <c r="M348" s="143">
        <f t="shared" si="37"/>
        <v>756.06</v>
      </c>
      <c r="N348" s="29">
        <f t="shared" si="33"/>
        <v>2.5296701575240453E-4</v>
      </c>
    </row>
    <row r="349" spans="1:15" ht="18" x14ac:dyDescent="0.25">
      <c r="A349" s="23" t="s">
        <v>605</v>
      </c>
      <c r="B349" s="24">
        <v>51055</v>
      </c>
      <c r="C349" s="25" t="s">
        <v>71</v>
      </c>
      <c r="D349" s="23" t="s">
        <v>595</v>
      </c>
      <c r="E349" s="26" t="s">
        <v>23</v>
      </c>
      <c r="F349" s="27">
        <v>1.57</v>
      </c>
      <c r="G349" s="27">
        <v>1.57</v>
      </c>
      <c r="H349" s="161">
        <v>45.03</v>
      </c>
      <c r="I349" s="174">
        <v>0</v>
      </c>
      <c r="J349" s="143">
        <f t="shared" si="34"/>
        <v>45.03</v>
      </c>
      <c r="K349" s="143">
        <f t="shared" si="35"/>
        <v>70.69</v>
      </c>
      <c r="L349" s="143">
        <f t="shared" si="36"/>
        <v>0</v>
      </c>
      <c r="M349" s="143">
        <f t="shared" si="37"/>
        <v>70.69</v>
      </c>
      <c r="N349" s="29">
        <f t="shared" si="33"/>
        <v>2.3651877289550403E-5</v>
      </c>
    </row>
    <row r="350" spans="1:15" ht="18" x14ac:dyDescent="0.25">
      <c r="A350" s="23" t="s">
        <v>606</v>
      </c>
      <c r="B350" s="24">
        <v>40902</v>
      </c>
      <c r="C350" s="25" t="s">
        <v>71</v>
      </c>
      <c r="D350" s="23" t="s">
        <v>378</v>
      </c>
      <c r="E350" s="26" t="s">
        <v>23</v>
      </c>
      <c r="F350" s="27">
        <v>2.09</v>
      </c>
      <c r="G350" s="27">
        <v>2.09</v>
      </c>
      <c r="H350" s="161">
        <v>21.14</v>
      </c>
      <c r="I350" s="174">
        <v>0</v>
      </c>
      <c r="J350" s="143">
        <f t="shared" si="34"/>
        <v>21.14</v>
      </c>
      <c r="K350" s="143">
        <f t="shared" si="35"/>
        <v>44.18</v>
      </c>
      <c r="L350" s="143">
        <f t="shared" si="36"/>
        <v>0</v>
      </c>
      <c r="M350" s="143">
        <f t="shared" si="37"/>
        <v>44.18</v>
      </c>
      <c r="N350" s="29">
        <f t="shared" si="33"/>
        <v>1.4782005073593674E-5</v>
      </c>
    </row>
    <row r="351" spans="1:15" ht="27" x14ac:dyDescent="0.25">
      <c r="A351" s="23" t="s">
        <v>607</v>
      </c>
      <c r="B351" s="24">
        <v>96545</v>
      </c>
      <c r="C351" s="31" t="s">
        <v>92</v>
      </c>
      <c r="D351" s="23" t="s">
        <v>222</v>
      </c>
      <c r="E351" s="26" t="s">
        <v>206</v>
      </c>
      <c r="F351" s="27">
        <v>62.3</v>
      </c>
      <c r="G351" s="27">
        <v>62.3</v>
      </c>
      <c r="H351" s="161">
        <v>2.35</v>
      </c>
      <c r="I351" s="174">
        <v>9.6199999999999992</v>
      </c>
      <c r="J351" s="143">
        <f t="shared" si="34"/>
        <v>11.969999999999999</v>
      </c>
      <c r="K351" s="143">
        <f t="shared" si="35"/>
        <v>146.4</v>
      </c>
      <c r="L351" s="143">
        <f t="shared" si="36"/>
        <v>599.32000000000005</v>
      </c>
      <c r="M351" s="143">
        <f t="shared" si="37"/>
        <v>745.73</v>
      </c>
      <c r="N351" s="29">
        <f t="shared" si="33"/>
        <v>2.4951074340269378E-4</v>
      </c>
    </row>
    <row r="352" spans="1:15" ht="27" x14ac:dyDescent="0.25">
      <c r="A352" s="23" t="s">
        <v>608</v>
      </c>
      <c r="B352" s="24">
        <v>96543</v>
      </c>
      <c r="C352" s="31" t="s">
        <v>92</v>
      </c>
      <c r="D352" s="23" t="s">
        <v>208</v>
      </c>
      <c r="E352" s="26" t="s">
        <v>206</v>
      </c>
      <c r="F352" s="27">
        <v>26.4</v>
      </c>
      <c r="G352" s="27">
        <v>26.4</v>
      </c>
      <c r="H352" s="161">
        <v>4.5</v>
      </c>
      <c r="I352" s="174">
        <v>9.2799999999999994</v>
      </c>
      <c r="J352" s="143">
        <f t="shared" si="34"/>
        <v>13.78</v>
      </c>
      <c r="K352" s="143">
        <f t="shared" si="35"/>
        <v>118.8</v>
      </c>
      <c r="L352" s="143">
        <f t="shared" si="36"/>
        <v>244.99</v>
      </c>
      <c r="M352" s="143">
        <f t="shared" si="37"/>
        <v>363.79</v>
      </c>
      <c r="N352" s="29">
        <f t="shared" si="33"/>
        <v>1.2171900465646543E-4</v>
      </c>
      <c r="O352" s="157"/>
    </row>
    <row r="353" spans="1:14" x14ac:dyDescent="0.25">
      <c r="A353" s="19" t="s">
        <v>609</v>
      </c>
      <c r="B353" s="49"/>
      <c r="C353" s="49"/>
      <c r="D353" s="19" t="s">
        <v>21</v>
      </c>
      <c r="E353" s="21"/>
      <c r="F353" s="21"/>
      <c r="G353" s="21"/>
      <c r="H353" s="160"/>
      <c r="I353" s="173"/>
      <c r="J353" s="141"/>
      <c r="K353" s="142"/>
      <c r="L353" s="142"/>
      <c r="M353" s="142">
        <f>M354+M360+M366+M368</f>
        <v>14175.17</v>
      </c>
      <c r="N353" s="22">
        <f t="shared" si="33"/>
        <v>4.7428120158228351E-3</v>
      </c>
    </row>
    <row r="354" spans="1:14" x14ac:dyDescent="0.25">
      <c r="A354" s="34" t="s">
        <v>610</v>
      </c>
      <c r="B354" s="51"/>
      <c r="C354" s="51"/>
      <c r="D354" s="34" t="s">
        <v>242</v>
      </c>
      <c r="E354" s="52"/>
      <c r="F354" s="52"/>
      <c r="G354" s="52"/>
      <c r="H354" s="165"/>
      <c r="I354" s="178"/>
      <c r="J354" s="151"/>
      <c r="K354" s="147"/>
      <c r="L354" s="147"/>
      <c r="M354" s="147">
        <f>SUM(M355:M359)</f>
        <v>6218.15</v>
      </c>
      <c r="N354" s="37">
        <f t="shared" si="33"/>
        <v>2.0805053157167607E-3</v>
      </c>
    </row>
    <row r="355" spans="1:14" ht="18" x14ac:dyDescent="0.25">
      <c r="A355" s="23" t="s">
        <v>611</v>
      </c>
      <c r="B355" s="24">
        <v>60209</v>
      </c>
      <c r="C355" s="25" t="s">
        <v>71</v>
      </c>
      <c r="D355" s="23" t="s">
        <v>244</v>
      </c>
      <c r="E355" s="26" t="s">
        <v>27</v>
      </c>
      <c r="F355" s="27">
        <v>37.06</v>
      </c>
      <c r="G355" s="27">
        <v>37.06</v>
      </c>
      <c r="H355" s="161">
        <v>43.11</v>
      </c>
      <c r="I355" s="174">
        <v>39.03</v>
      </c>
      <c r="J355" s="143">
        <f t="shared" si="34"/>
        <v>82.14</v>
      </c>
      <c r="K355" s="143">
        <f t="shared" si="35"/>
        <v>1597.65</v>
      </c>
      <c r="L355" s="143">
        <f t="shared" si="36"/>
        <v>1446.45</v>
      </c>
      <c r="M355" s="143">
        <f t="shared" si="37"/>
        <v>3044.1</v>
      </c>
      <c r="N355" s="29">
        <f t="shared" si="33"/>
        <v>1.0185129389888299E-3</v>
      </c>
    </row>
    <row r="356" spans="1:14" ht="36" x14ac:dyDescent="0.25">
      <c r="A356" s="32" t="s">
        <v>612</v>
      </c>
      <c r="B356" s="33">
        <v>94971</v>
      </c>
      <c r="C356" s="26" t="s">
        <v>92</v>
      </c>
      <c r="D356" s="30" t="s">
        <v>218</v>
      </c>
      <c r="E356" s="26" t="s">
        <v>23</v>
      </c>
      <c r="F356" s="27">
        <v>1.81</v>
      </c>
      <c r="G356" s="27">
        <v>1.81</v>
      </c>
      <c r="H356" s="161">
        <v>44.84</v>
      </c>
      <c r="I356" s="174">
        <v>436.73</v>
      </c>
      <c r="J356" s="143">
        <f t="shared" si="34"/>
        <v>481.57000000000005</v>
      </c>
      <c r="K356" s="143">
        <f t="shared" si="35"/>
        <v>81.16</v>
      </c>
      <c r="L356" s="143">
        <f t="shared" si="36"/>
        <v>790.48</v>
      </c>
      <c r="M356" s="143">
        <f t="shared" si="37"/>
        <v>871.64</v>
      </c>
      <c r="N356" s="29">
        <f t="shared" si="33"/>
        <v>2.9163845410473492E-4</v>
      </c>
    </row>
    <row r="357" spans="1:14" ht="18" x14ac:dyDescent="0.25">
      <c r="A357" s="23" t="s">
        <v>613</v>
      </c>
      <c r="B357" s="24">
        <v>60801</v>
      </c>
      <c r="C357" s="25" t="s">
        <v>71</v>
      </c>
      <c r="D357" s="23" t="s">
        <v>236</v>
      </c>
      <c r="E357" s="26" t="s">
        <v>23</v>
      </c>
      <c r="F357" s="27">
        <v>1.81</v>
      </c>
      <c r="G357" s="27">
        <v>1.81</v>
      </c>
      <c r="H357" s="161">
        <v>45.03</v>
      </c>
      <c r="I357" s="174">
        <v>0</v>
      </c>
      <c r="J357" s="143">
        <f t="shared" si="34"/>
        <v>45.03</v>
      </c>
      <c r="K357" s="143">
        <f t="shared" si="35"/>
        <v>81.5</v>
      </c>
      <c r="L357" s="143">
        <f t="shared" si="36"/>
        <v>0</v>
      </c>
      <c r="M357" s="143">
        <f t="shared" si="37"/>
        <v>81.5</v>
      </c>
      <c r="N357" s="29">
        <f t="shared" si="33"/>
        <v>2.7268750871387152E-5</v>
      </c>
    </row>
    <row r="358" spans="1:14" ht="36" customHeight="1" x14ac:dyDescent="0.25">
      <c r="A358" s="32" t="s">
        <v>614</v>
      </c>
      <c r="B358" s="33">
        <v>92775</v>
      </c>
      <c r="C358" s="26" t="s">
        <v>92</v>
      </c>
      <c r="D358" s="30" t="s">
        <v>250</v>
      </c>
      <c r="E358" s="26" t="s">
        <v>206</v>
      </c>
      <c r="F358" s="27">
        <v>45.2</v>
      </c>
      <c r="G358" s="27">
        <v>45.2</v>
      </c>
      <c r="H358" s="161">
        <v>6.86</v>
      </c>
      <c r="I358" s="174">
        <v>12.82</v>
      </c>
      <c r="J358" s="143">
        <f t="shared" si="34"/>
        <v>19.68</v>
      </c>
      <c r="K358" s="143">
        <f t="shared" si="35"/>
        <v>310.07</v>
      </c>
      <c r="L358" s="143">
        <f t="shared" si="36"/>
        <v>579.46</v>
      </c>
      <c r="M358" s="143">
        <f t="shared" si="37"/>
        <v>889.53</v>
      </c>
      <c r="N358" s="29">
        <f t="shared" si="33"/>
        <v>2.9762419586042962E-4</v>
      </c>
    </row>
    <row r="359" spans="1:14" ht="45" x14ac:dyDescent="0.25">
      <c r="A359" s="32" t="s">
        <v>615</v>
      </c>
      <c r="B359" s="33">
        <v>92778</v>
      </c>
      <c r="C359" s="26" t="s">
        <v>92</v>
      </c>
      <c r="D359" s="30" t="s">
        <v>418</v>
      </c>
      <c r="E359" s="26" t="s">
        <v>206</v>
      </c>
      <c r="F359" s="27">
        <v>119.3</v>
      </c>
      <c r="G359" s="27">
        <v>119.3</v>
      </c>
      <c r="H359" s="161">
        <v>2</v>
      </c>
      <c r="I359" s="174">
        <v>9.16</v>
      </c>
      <c r="J359" s="143">
        <f t="shared" si="34"/>
        <v>11.16</v>
      </c>
      <c r="K359" s="143">
        <f t="shared" si="35"/>
        <v>238.6</v>
      </c>
      <c r="L359" s="143">
        <f t="shared" si="36"/>
        <v>1092.78</v>
      </c>
      <c r="M359" s="143">
        <f t="shared" si="37"/>
        <v>1331.38</v>
      </c>
      <c r="N359" s="29">
        <f t="shared" si="33"/>
        <v>4.4546097589137954E-4</v>
      </c>
    </row>
    <row r="360" spans="1:14" x14ac:dyDescent="0.25">
      <c r="A360" s="34" t="s">
        <v>616</v>
      </c>
      <c r="B360" s="51"/>
      <c r="C360" s="51"/>
      <c r="D360" s="34" t="s">
        <v>617</v>
      </c>
      <c r="E360" s="52"/>
      <c r="F360" s="52"/>
      <c r="G360" s="52"/>
      <c r="H360" s="165"/>
      <c r="I360" s="178"/>
      <c r="J360" s="151"/>
      <c r="K360" s="147"/>
      <c r="L360" s="147"/>
      <c r="M360" s="147">
        <f>SUM(M361:M365)</f>
        <v>4719.67</v>
      </c>
      <c r="N360" s="37">
        <f t="shared" si="33"/>
        <v>1.5791350358915315E-3</v>
      </c>
    </row>
    <row r="361" spans="1:14" ht="18" x14ac:dyDescent="0.25">
      <c r="A361" s="23" t="s">
        <v>618</v>
      </c>
      <c r="B361" s="24">
        <v>60209</v>
      </c>
      <c r="C361" s="25" t="s">
        <v>71</v>
      </c>
      <c r="D361" s="23" t="s">
        <v>244</v>
      </c>
      <c r="E361" s="26" t="s">
        <v>27</v>
      </c>
      <c r="F361" s="27">
        <v>26.44</v>
      </c>
      <c r="G361" s="27">
        <v>26.44</v>
      </c>
      <c r="H361" s="161">
        <v>43.11</v>
      </c>
      <c r="I361" s="174">
        <v>39.03</v>
      </c>
      <c r="J361" s="143">
        <f t="shared" si="34"/>
        <v>82.14</v>
      </c>
      <c r="K361" s="143">
        <f t="shared" si="35"/>
        <v>1139.82</v>
      </c>
      <c r="L361" s="143">
        <f t="shared" si="36"/>
        <v>1031.95</v>
      </c>
      <c r="M361" s="143">
        <f t="shared" si="37"/>
        <v>2171.7800000000002</v>
      </c>
      <c r="N361" s="29">
        <f t="shared" si="33"/>
        <v>7.2664696647191656E-4</v>
      </c>
    </row>
    <row r="362" spans="1:14" ht="36" x14ac:dyDescent="0.25">
      <c r="A362" s="32" t="s">
        <v>619</v>
      </c>
      <c r="B362" s="33">
        <v>94971</v>
      </c>
      <c r="C362" s="26" t="s">
        <v>92</v>
      </c>
      <c r="D362" s="30" t="s">
        <v>218</v>
      </c>
      <c r="E362" s="26" t="s">
        <v>23</v>
      </c>
      <c r="F362" s="27">
        <v>1.45</v>
      </c>
      <c r="G362" s="27">
        <v>1.45</v>
      </c>
      <c r="H362" s="161">
        <v>44.84</v>
      </c>
      <c r="I362" s="174">
        <v>436.73</v>
      </c>
      <c r="J362" s="143">
        <f t="shared" si="34"/>
        <v>481.57000000000005</v>
      </c>
      <c r="K362" s="143">
        <f t="shared" si="35"/>
        <v>65.010000000000005</v>
      </c>
      <c r="L362" s="143">
        <f t="shared" si="36"/>
        <v>633.25</v>
      </c>
      <c r="M362" s="143">
        <f t="shared" si="37"/>
        <v>698.27</v>
      </c>
      <c r="N362" s="29">
        <f t="shared" si="33"/>
        <v>2.3363129657623936E-4</v>
      </c>
    </row>
    <row r="363" spans="1:14" ht="18" x14ac:dyDescent="0.25">
      <c r="A363" s="23" t="s">
        <v>620</v>
      </c>
      <c r="B363" s="24">
        <v>60801</v>
      </c>
      <c r="C363" s="25" t="s">
        <v>71</v>
      </c>
      <c r="D363" s="23" t="s">
        <v>236</v>
      </c>
      <c r="E363" s="26" t="s">
        <v>23</v>
      </c>
      <c r="F363" s="27">
        <v>1.45</v>
      </c>
      <c r="G363" s="27">
        <v>1.45</v>
      </c>
      <c r="H363" s="161">
        <v>45.03</v>
      </c>
      <c r="I363" s="174">
        <v>0</v>
      </c>
      <c r="J363" s="143">
        <f t="shared" si="34"/>
        <v>45.03</v>
      </c>
      <c r="K363" s="143">
        <f t="shared" si="35"/>
        <v>65.290000000000006</v>
      </c>
      <c r="L363" s="143">
        <f t="shared" si="36"/>
        <v>0</v>
      </c>
      <c r="M363" s="143">
        <f t="shared" si="37"/>
        <v>65.290000000000006</v>
      </c>
      <c r="N363" s="29">
        <f t="shared" si="33"/>
        <v>2.1845113428133343E-5</v>
      </c>
    </row>
    <row r="364" spans="1:14" ht="36" customHeight="1" x14ac:dyDescent="0.25">
      <c r="A364" s="32" t="s">
        <v>621</v>
      </c>
      <c r="B364" s="33">
        <v>92775</v>
      </c>
      <c r="C364" s="26" t="s">
        <v>92</v>
      </c>
      <c r="D364" s="30" t="s">
        <v>250</v>
      </c>
      <c r="E364" s="26" t="s">
        <v>206</v>
      </c>
      <c r="F364" s="27">
        <v>31.8</v>
      </c>
      <c r="G364" s="27">
        <v>31.8</v>
      </c>
      <c r="H364" s="161">
        <v>6.86</v>
      </c>
      <c r="I364" s="174">
        <v>12.82</v>
      </c>
      <c r="J364" s="143">
        <f t="shared" si="34"/>
        <v>19.68</v>
      </c>
      <c r="K364" s="143">
        <f t="shared" si="35"/>
        <v>218.14</v>
      </c>
      <c r="L364" s="143">
        <f t="shared" si="36"/>
        <v>407.67</v>
      </c>
      <c r="M364" s="143">
        <f t="shared" si="37"/>
        <v>625.82000000000005</v>
      </c>
      <c r="N364" s="29">
        <f t="shared" si="33"/>
        <v>2.0939054810222712E-4</v>
      </c>
    </row>
    <row r="365" spans="1:14" ht="45" x14ac:dyDescent="0.25">
      <c r="A365" s="32" t="s">
        <v>622</v>
      </c>
      <c r="B365" s="33">
        <v>92777</v>
      </c>
      <c r="C365" s="26" t="s">
        <v>92</v>
      </c>
      <c r="D365" s="30" t="s">
        <v>260</v>
      </c>
      <c r="E365" s="26" t="s">
        <v>206</v>
      </c>
      <c r="F365" s="27">
        <v>69</v>
      </c>
      <c r="G365" s="27">
        <v>69</v>
      </c>
      <c r="H365" s="161">
        <v>3.42</v>
      </c>
      <c r="I365" s="174">
        <v>13.37</v>
      </c>
      <c r="J365" s="143">
        <f t="shared" si="34"/>
        <v>16.79</v>
      </c>
      <c r="K365" s="143">
        <f t="shared" si="35"/>
        <v>235.98</v>
      </c>
      <c r="L365" s="143">
        <f t="shared" si="36"/>
        <v>922.53</v>
      </c>
      <c r="M365" s="143">
        <f t="shared" si="37"/>
        <v>1158.51</v>
      </c>
      <c r="N365" s="29">
        <f t="shared" si="33"/>
        <v>3.8762111131301511E-4</v>
      </c>
    </row>
    <row r="366" spans="1:14" x14ac:dyDescent="0.25">
      <c r="A366" s="34" t="s">
        <v>623</v>
      </c>
      <c r="B366" s="51"/>
      <c r="C366" s="51"/>
      <c r="D366" s="34" t="s">
        <v>624</v>
      </c>
      <c r="E366" s="52"/>
      <c r="F366" s="52"/>
      <c r="G366" s="52"/>
      <c r="H366" s="165"/>
      <c r="I366" s="178"/>
      <c r="J366" s="151"/>
      <c r="K366" s="147"/>
      <c r="L366" s="147"/>
      <c r="M366" s="147">
        <f>M367</f>
        <v>2845.52</v>
      </c>
      <c r="N366" s="37">
        <f t="shared" si="33"/>
        <v>9.5207087091471866E-4</v>
      </c>
    </row>
    <row r="367" spans="1:14" ht="27" x14ac:dyDescent="0.25">
      <c r="A367" s="23" t="s">
        <v>625</v>
      </c>
      <c r="B367" s="24">
        <v>61101</v>
      </c>
      <c r="C367" s="25" t="s">
        <v>71</v>
      </c>
      <c r="D367" s="23" t="s">
        <v>269</v>
      </c>
      <c r="E367" s="26" t="s">
        <v>27</v>
      </c>
      <c r="F367" s="27">
        <v>23.92</v>
      </c>
      <c r="G367" s="27">
        <v>23.92</v>
      </c>
      <c r="H367" s="161">
        <v>18.75</v>
      </c>
      <c r="I367" s="174">
        <v>100.21</v>
      </c>
      <c r="J367" s="143">
        <f t="shared" si="34"/>
        <v>118.96</v>
      </c>
      <c r="K367" s="143">
        <f t="shared" si="35"/>
        <v>448.5</v>
      </c>
      <c r="L367" s="143">
        <f t="shared" si="36"/>
        <v>2397.02</v>
      </c>
      <c r="M367" s="143">
        <f t="shared" si="37"/>
        <v>2845.52</v>
      </c>
      <c r="N367" s="29">
        <f t="shared" si="33"/>
        <v>9.5207087091471866E-4</v>
      </c>
    </row>
    <row r="368" spans="1:14" x14ac:dyDescent="0.25">
      <c r="A368" s="34" t="s">
        <v>626</v>
      </c>
      <c r="B368" s="51"/>
      <c r="C368" s="51"/>
      <c r="D368" s="34" t="s">
        <v>271</v>
      </c>
      <c r="E368" s="52"/>
      <c r="F368" s="52"/>
      <c r="G368" s="52"/>
      <c r="H368" s="165"/>
      <c r="I368" s="178"/>
      <c r="J368" s="151"/>
      <c r="K368" s="147"/>
      <c r="L368" s="147"/>
      <c r="M368" s="147">
        <f>M369</f>
        <v>391.83</v>
      </c>
      <c r="N368" s="37">
        <f t="shared" si="33"/>
        <v>1.3110079329982366E-4</v>
      </c>
    </row>
    <row r="369" spans="1:14" ht="18" x14ac:dyDescent="0.25">
      <c r="A369" s="23" t="s">
        <v>627</v>
      </c>
      <c r="B369" s="24">
        <v>60010</v>
      </c>
      <c r="C369" s="25" t="s">
        <v>71</v>
      </c>
      <c r="D369" s="23" t="s">
        <v>273</v>
      </c>
      <c r="E369" s="26" t="s">
        <v>23</v>
      </c>
      <c r="F369" s="27">
        <v>0.13</v>
      </c>
      <c r="G369" s="27">
        <v>0.13</v>
      </c>
      <c r="H369" s="161">
        <v>714.76</v>
      </c>
      <c r="I369" s="174">
        <v>2299.3200000000002</v>
      </c>
      <c r="J369" s="143">
        <f t="shared" si="34"/>
        <v>3014.08</v>
      </c>
      <c r="K369" s="143">
        <f t="shared" si="35"/>
        <v>92.91</v>
      </c>
      <c r="L369" s="143">
        <f t="shared" si="36"/>
        <v>298.91000000000003</v>
      </c>
      <c r="M369" s="143">
        <f t="shared" si="37"/>
        <v>391.83</v>
      </c>
      <c r="N369" s="29">
        <f t="shared" si="33"/>
        <v>1.3110079329982366E-4</v>
      </c>
    </row>
    <row r="370" spans="1:14" x14ac:dyDescent="0.25">
      <c r="A370" s="19" t="s">
        <v>628</v>
      </c>
      <c r="B370" s="49"/>
      <c r="C370" s="49"/>
      <c r="D370" s="19" t="s">
        <v>117</v>
      </c>
      <c r="E370" s="21"/>
      <c r="F370" s="21"/>
      <c r="G370" s="21"/>
      <c r="H370" s="160"/>
      <c r="I370" s="173"/>
      <c r="J370" s="141"/>
      <c r="K370" s="142"/>
      <c r="L370" s="142"/>
      <c r="M370" s="142">
        <f>SUM(M371:M372)</f>
        <v>5088.6000000000004</v>
      </c>
      <c r="N370" s="22">
        <f t="shared" si="33"/>
        <v>1.7025738120753457E-3</v>
      </c>
    </row>
    <row r="371" spans="1:14" ht="18" x14ac:dyDescent="0.25">
      <c r="A371" s="23" t="s">
        <v>629</v>
      </c>
      <c r="B371" s="24">
        <v>100160</v>
      </c>
      <c r="C371" s="25" t="s">
        <v>71</v>
      </c>
      <c r="D371" s="23" t="s">
        <v>439</v>
      </c>
      <c r="E371" s="26" t="s">
        <v>27</v>
      </c>
      <c r="F371" s="27">
        <v>101.06</v>
      </c>
      <c r="G371" s="27">
        <v>101.06</v>
      </c>
      <c r="H371" s="161">
        <v>26.1</v>
      </c>
      <c r="I371" s="174">
        <v>22.51</v>
      </c>
      <c r="J371" s="143">
        <f t="shared" si="34"/>
        <v>48.61</v>
      </c>
      <c r="K371" s="143">
        <f t="shared" si="35"/>
        <v>2637.66</v>
      </c>
      <c r="L371" s="143">
        <f t="shared" si="36"/>
        <v>2274.86</v>
      </c>
      <c r="M371" s="143">
        <f t="shared" si="37"/>
        <v>4912.5200000000004</v>
      </c>
      <c r="N371" s="29">
        <f t="shared" si="33"/>
        <v>1.6436599267571389E-3</v>
      </c>
    </row>
    <row r="372" spans="1:14" ht="27" customHeight="1" x14ac:dyDescent="0.25">
      <c r="A372" s="23" t="s">
        <v>630</v>
      </c>
      <c r="B372" s="24">
        <v>93201</v>
      </c>
      <c r="C372" s="31" t="s">
        <v>92</v>
      </c>
      <c r="D372" s="23" t="s">
        <v>278</v>
      </c>
      <c r="E372" s="26" t="s">
        <v>203</v>
      </c>
      <c r="F372" s="27">
        <v>27.3</v>
      </c>
      <c r="G372" s="27">
        <v>27.3</v>
      </c>
      <c r="H372" s="161">
        <v>3.73</v>
      </c>
      <c r="I372" s="174">
        <v>2.72</v>
      </c>
      <c r="J372" s="143">
        <f t="shared" si="34"/>
        <v>6.45</v>
      </c>
      <c r="K372" s="143">
        <f t="shared" si="35"/>
        <v>101.82</v>
      </c>
      <c r="L372" s="143">
        <f t="shared" si="36"/>
        <v>74.25</v>
      </c>
      <c r="M372" s="143">
        <f t="shared" si="37"/>
        <v>176.08</v>
      </c>
      <c r="N372" s="29">
        <f t="shared" si="33"/>
        <v>5.8913885318206749E-5</v>
      </c>
    </row>
    <row r="373" spans="1:14" x14ac:dyDescent="0.25">
      <c r="A373" s="19" t="s">
        <v>631</v>
      </c>
      <c r="B373" s="49"/>
      <c r="C373" s="49"/>
      <c r="D373" s="19" t="s">
        <v>280</v>
      </c>
      <c r="E373" s="21"/>
      <c r="F373" s="21"/>
      <c r="G373" s="21"/>
      <c r="H373" s="160"/>
      <c r="I373" s="173"/>
      <c r="J373" s="141"/>
      <c r="K373" s="142"/>
      <c r="L373" s="142"/>
      <c r="M373" s="142">
        <f>SUM(M374:M375)</f>
        <v>2707.74</v>
      </c>
      <c r="N373" s="22">
        <f t="shared" si="33"/>
        <v>9.0597162557656255E-4</v>
      </c>
    </row>
    <row r="374" spans="1:14" ht="36" customHeight="1" x14ac:dyDescent="0.25">
      <c r="A374" s="32" t="s">
        <v>632</v>
      </c>
      <c r="B374" s="33">
        <v>98562</v>
      </c>
      <c r="C374" s="26" t="s">
        <v>92</v>
      </c>
      <c r="D374" s="30" t="s">
        <v>282</v>
      </c>
      <c r="E374" s="26" t="s">
        <v>27</v>
      </c>
      <c r="F374" s="27">
        <v>27.68</v>
      </c>
      <c r="G374" s="27">
        <v>27.68</v>
      </c>
      <c r="H374" s="161">
        <v>18.88</v>
      </c>
      <c r="I374" s="174">
        <v>24.26</v>
      </c>
      <c r="J374" s="143">
        <f t="shared" si="34"/>
        <v>43.14</v>
      </c>
      <c r="K374" s="143">
        <f t="shared" si="35"/>
        <v>522.59</v>
      </c>
      <c r="L374" s="143">
        <f t="shared" si="36"/>
        <v>671.51</v>
      </c>
      <c r="M374" s="143">
        <f t="shared" si="37"/>
        <v>1194.1099999999999</v>
      </c>
      <c r="N374" s="29">
        <f t="shared" si="33"/>
        <v>3.9953236936235718E-4</v>
      </c>
    </row>
    <row r="375" spans="1:14" ht="18" x14ac:dyDescent="0.25">
      <c r="A375" s="23" t="s">
        <v>633</v>
      </c>
      <c r="B375" s="24">
        <v>120208</v>
      </c>
      <c r="C375" s="25" t="s">
        <v>71</v>
      </c>
      <c r="D375" s="23" t="s">
        <v>634</v>
      </c>
      <c r="E375" s="26" t="s">
        <v>27</v>
      </c>
      <c r="F375" s="27">
        <v>61.48</v>
      </c>
      <c r="G375" s="27">
        <v>61.48</v>
      </c>
      <c r="H375" s="161">
        <v>12.72</v>
      </c>
      <c r="I375" s="174">
        <v>11.9</v>
      </c>
      <c r="J375" s="143">
        <f t="shared" si="34"/>
        <v>24.62</v>
      </c>
      <c r="K375" s="143">
        <f t="shared" si="35"/>
        <v>782.02</v>
      </c>
      <c r="L375" s="143">
        <f t="shared" si="36"/>
        <v>731.61</v>
      </c>
      <c r="M375" s="143">
        <f t="shared" si="37"/>
        <v>1513.63</v>
      </c>
      <c r="N375" s="29">
        <f t="shared" si="33"/>
        <v>5.0643925621420536E-4</v>
      </c>
    </row>
    <row r="376" spans="1:14" x14ac:dyDescent="0.25">
      <c r="A376" s="19" t="s">
        <v>635</v>
      </c>
      <c r="B376" s="49"/>
      <c r="C376" s="49"/>
      <c r="D376" s="19" t="s">
        <v>284</v>
      </c>
      <c r="E376" s="21"/>
      <c r="F376" s="21"/>
      <c r="G376" s="21"/>
      <c r="H376" s="160"/>
      <c r="I376" s="173"/>
      <c r="J376" s="141"/>
      <c r="K376" s="142"/>
      <c r="L376" s="142"/>
      <c r="M376" s="142">
        <f>M377</f>
        <v>7390.36</v>
      </c>
      <c r="N376" s="22">
        <f t="shared" si="33"/>
        <v>2.4727102538633712E-3</v>
      </c>
    </row>
    <row r="377" spans="1:14" ht="45" x14ac:dyDescent="0.25">
      <c r="A377" s="32" t="s">
        <v>636</v>
      </c>
      <c r="B377" s="33">
        <v>100775</v>
      </c>
      <c r="C377" s="26" t="s">
        <v>92</v>
      </c>
      <c r="D377" s="23" t="s">
        <v>286</v>
      </c>
      <c r="E377" s="26" t="s">
        <v>206</v>
      </c>
      <c r="F377" s="27">
        <v>667</v>
      </c>
      <c r="G377" s="27">
        <v>667</v>
      </c>
      <c r="H377" s="161">
        <v>0.8</v>
      </c>
      <c r="I377" s="174">
        <v>10.28</v>
      </c>
      <c r="J377" s="143">
        <f t="shared" si="34"/>
        <v>11.08</v>
      </c>
      <c r="K377" s="143">
        <f t="shared" si="35"/>
        <v>533.6</v>
      </c>
      <c r="L377" s="143">
        <f t="shared" si="36"/>
        <v>6856.76</v>
      </c>
      <c r="M377" s="143">
        <f t="shared" si="37"/>
        <v>7390.36</v>
      </c>
      <c r="N377" s="29">
        <f t="shared" si="33"/>
        <v>2.4727102538633712E-3</v>
      </c>
    </row>
    <row r="378" spans="1:14" x14ac:dyDescent="0.25">
      <c r="A378" s="19" t="s">
        <v>637</v>
      </c>
      <c r="B378" s="49"/>
      <c r="C378" s="49"/>
      <c r="D378" s="19" t="s">
        <v>288</v>
      </c>
      <c r="E378" s="21"/>
      <c r="F378" s="21"/>
      <c r="G378" s="21"/>
      <c r="H378" s="160"/>
      <c r="I378" s="173"/>
      <c r="J378" s="141"/>
      <c r="K378" s="142"/>
      <c r="L378" s="142"/>
      <c r="M378" s="142">
        <f>SUM(M379:M381)</f>
        <v>3370.7599999999998</v>
      </c>
      <c r="N378" s="22">
        <f t="shared" si="33"/>
        <v>1.1278087691685517E-3</v>
      </c>
    </row>
    <row r="379" spans="1:14" ht="18" x14ac:dyDescent="0.25">
      <c r="A379" s="23" t="s">
        <v>638</v>
      </c>
      <c r="B379" s="24">
        <v>160401</v>
      </c>
      <c r="C379" s="25" t="s">
        <v>71</v>
      </c>
      <c r="D379" s="23" t="s">
        <v>290</v>
      </c>
      <c r="E379" s="26" t="s">
        <v>27</v>
      </c>
      <c r="F379" s="27">
        <v>48.51</v>
      </c>
      <c r="G379" s="27">
        <v>48.51</v>
      </c>
      <c r="H379" s="161">
        <v>4.08</v>
      </c>
      <c r="I379" s="174">
        <v>46.44</v>
      </c>
      <c r="J379" s="143">
        <f t="shared" si="34"/>
        <v>50.519999999999996</v>
      </c>
      <c r="K379" s="143">
        <f t="shared" si="35"/>
        <v>197.92</v>
      </c>
      <c r="L379" s="143">
        <f t="shared" si="36"/>
        <v>2252.8000000000002</v>
      </c>
      <c r="M379" s="143">
        <f t="shared" si="37"/>
        <v>2450.7199999999998</v>
      </c>
      <c r="N379" s="29">
        <f t="shared" si="33"/>
        <v>8.1997635749111552E-4</v>
      </c>
    </row>
    <row r="380" spans="1:14" ht="18" x14ac:dyDescent="0.25">
      <c r="A380" s="23" t="s">
        <v>639</v>
      </c>
      <c r="B380" s="24">
        <v>160402</v>
      </c>
      <c r="C380" s="25" t="s">
        <v>71</v>
      </c>
      <c r="D380" s="23" t="s">
        <v>292</v>
      </c>
      <c r="E380" s="26" t="s">
        <v>82</v>
      </c>
      <c r="F380" s="27">
        <v>7.35</v>
      </c>
      <c r="G380" s="27">
        <v>7.35</v>
      </c>
      <c r="H380" s="161">
        <v>18.23</v>
      </c>
      <c r="I380" s="174">
        <v>14.82</v>
      </c>
      <c r="J380" s="143">
        <f t="shared" si="34"/>
        <v>33.049999999999997</v>
      </c>
      <c r="K380" s="143">
        <f t="shared" si="35"/>
        <v>133.99</v>
      </c>
      <c r="L380" s="143">
        <f t="shared" si="36"/>
        <v>108.92</v>
      </c>
      <c r="M380" s="143">
        <f t="shared" si="37"/>
        <v>242.91</v>
      </c>
      <c r="N380" s="29">
        <f t="shared" si="33"/>
        <v>8.1274261032744216E-5</v>
      </c>
    </row>
    <row r="381" spans="1:14" ht="18" x14ac:dyDescent="0.25">
      <c r="A381" s="23" t="s">
        <v>640</v>
      </c>
      <c r="B381" s="24">
        <v>94224</v>
      </c>
      <c r="C381" s="31" t="s">
        <v>92</v>
      </c>
      <c r="D381" s="23" t="s">
        <v>294</v>
      </c>
      <c r="E381" s="26" t="s">
        <v>203</v>
      </c>
      <c r="F381" s="27">
        <v>27.9</v>
      </c>
      <c r="G381" s="27">
        <v>27.9</v>
      </c>
      <c r="H381" s="161">
        <v>14.93</v>
      </c>
      <c r="I381" s="174">
        <v>9.34</v>
      </c>
      <c r="J381" s="143">
        <f t="shared" si="34"/>
        <v>24.27</v>
      </c>
      <c r="K381" s="143">
        <f t="shared" si="35"/>
        <v>416.54</v>
      </c>
      <c r="L381" s="143">
        <f t="shared" si="36"/>
        <v>260.58</v>
      </c>
      <c r="M381" s="143">
        <f t="shared" si="37"/>
        <v>677.13</v>
      </c>
      <c r="N381" s="29">
        <f t="shared" si="33"/>
        <v>2.2655815064469181E-4</v>
      </c>
    </row>
    <row r="382" spans="1:14" x14ac:dyDescent="0.25">
      <c r="A382" s="19" t="s">
        <v>641</v>
      </c>
      <c r="B382" s="49"/>
      <c r="C382" s="49"/>
      <c r="D382" s="19" t="s">
        <v>133</v>
      </c>
      <c r="E382" s="21"/>
      <c r="F382" s="21"/>
      <c r="G382" s="21"/>
      <c r="H382" s="160"/>
      <c r="I382" s="173"/>
      <c r="J382" s="141"/>
      <c r="K382" s="142"/>
      <c r="L382" s="142"/>
      <c r="M382" s="142">
        <f>SUM(M383:M386)</f>
        <v>7976.1500000000005</v>
      </c>
      <c r="N382" s="22">
        <f t="shared" si="33"/>
        <v>2.668707328378094E-3</v>
      </c>
    </row>
    <row r="383" spans="1:14" ht="18" x14ac:dyDescent="0.25">
      <c r="A383" s="23" t="s">
        <v>642</v>
      </c>
      <c r="B383" s="24">
        <v>180380</v>
      </c>
      <c r="C383" s="25" t="s">
        <v>71</v>
      </c>
      <c r="D383" s="23" t="s">
        <v>643</v>
      </c>
      <c r="E383" s="26" t="s">
        <v>27</v>
      </c>
      <c r="F383" s="27">
        <v>0.36</v>
      </c>
      <c r="G383" s="27">
        <v>0.36</v>
      </c>
      <c r="H383" s="161">
        <v>45.67</v>
      </c>
      <c r="I383" s="174">
        <v>870.79</v>
      </c>
      <c r="J383" s="143">
        <f t="shared" si="34"/>
        <v>916.45999999999992</v>
      </c>
      <c r="K383" s="143">
        <f t="shared" si="35"/>
        <v>16.440000000000001</v>
      </c>
      <c r="L383" s="143">
        <f t="shared" si="36"/>
        <v>313.48</v>
      </c>
      <c r="M383" s="143">
        <f t="shared" si="37"/>
        <v>329.92</v>
      </c>
      <c r="N383" s="29">
        <f t="shared" si="33"/>
        <v>1.1038658021457729E-4</v>
      </c>
    </row>
    <row r="384" spans="1:14" ht="18" x14ac:dyDescent="0.25">
      <c r="A384" s="23" t="s">
        <v>644</v>
      </c>
      <c r="B384" s="24">
        <v>180381</v>
      </c>
      <c r="C384" s="25" t="s">
        <v>71</v>
      </c>
      <c r="D384" s="23" t="s">
        <v>299</v>
      </c>
      <c r="E384" s="26" t="s">
        <v>27</v>
      </c>
      <c r="F384" s="27">
        <v>1.8</v>
      </c>
      <c r="G384" s="27">
        <v>1.8</v>
      </c>
      <c r="H384" s="161">
        <v>45.67</v>
      </c>
      <c r="I384" s="174">
        <v>498.15</v>
      </c>
      <c r="J384" s="143">
        <f t="shared" si="34"/>
        <v>543.81999999999994</v>
      </c>
      <c r="K384" s="143">
        <f t="shared" si="35"/>
        <v>82.2</v>
      </c>
      <c r="L384" s="143">
        <f t="shared" si="36"/>
        <v>896.67</v>
      </c>
      <c r="M384" s="143">
        <f t="shared" si="37"/>
        <v>978.87</v>
      </c>
      <c r="N384" s="29">
        <f t="shared" si="33"/>
        <v>3.2751610018987416E-4</v>
      </c>
    </row>
    <row r="385" spans="1:14" ht="18" x14ac:dyDescent="0.25">
      <c r="A385" s="23" t="s">
        <v>645</v>
      </c>
      <c r="B385" s="24">
        <v>180501</v>
      </c>
      <c r="C385" s="25" t="s">
        <v>71</v>
      </c>
      <c r="D385" s="23" t="s">
        <v>301</v>
      </c>
      <c r="E385" s="26" t="s">
        <v>27</v>
      </c>
      <c r="F385" s="27">
        <v>5.25</v>
      </c>
      <c r="G385" s="27">
        <v>5.25</v>
      </c>
      <c r="H385" s="161">
        <v>42.74</v>
      </c>
      <c r="I385" s="174">
        <v>798.32</v>
      </c>
      <c r="J385" s="143">
        <f t="shared" si="34"/>
        <v>841.06000000000006</v>
      </c>
      <c r="K385" s="143">
        <f t="shared" si="35"/>
        <v>224.38</v>
      </c>
      <c r="L385" s="143">
        <f t="shared" si="36"/>
        <v>4191.18</v>
      </c>
      <c r="M385" s="143">
        <f t="shared" si="37"/>
        <v>4415.5600000000004</v>
      </c>
      <c r="N385" s="29">
        <f t="shared" si="33"/>
        <v>1.4773841177627273E-3</v>
      </c>
    </row>
    <row r="386" spans="1:14" ht="18" x14ac:dyDescent="0.25">
      <c r="A386" s="23" t="s">
        <v>646</v>
      </c>
      <c r="B386" s="24">
        <v>180509</v>
      </c>
      <c r="C386" s="25" t="s">
        <v>71</v>
      </c>
      <c r="D386" s="23" t="s">
        <v>647</v>
      </c>
      <c r="E386" s="26" t="s">
        <v>27</v>
      </c>
      <c r="F386" s="27">
        <v>4.32</v>
      </c>
      <c r="G386" s="27">
        <v>4.32</v>
      </c>
      <c r="H386" s="161">
        <v>35</v>
      </c>
      <c r="I386" s="174">
        <v>486.25</v>
      </c>
      <c r="J386" s="143">
        <f t="shared" si="34"/>
        <v>521.25</v>
      </c>
      <c r="K386" s="143">
        <f t="shared" si="35"/>
        <v>151.19999999999999</v>
      </c>
      <c r="L386" s="143">
        <f t="shared" si="36"/>
        <v>2100.6</v>
      </c>
      <c r="M386" s="143">
        <f t="shared" si="37"/>
        <v>2251.8000000000002</v>
      </c>
      <c r="N386" s="29">
        <f t="shared" si="33"/>
        <v>7.534205302109153E-4</v>
      </c>
    </row>
    <row r="387" spans="1:14" x14ac:dyDescent="0.25">
      <c r="A387" s="19" t="s">
        <v>648</v>
      </c>
      <c r="B387" s="49"/>
      <c r="C387" s="49"/>
      <c r="D387" s="19" t="s">
        <v>303</v>
      </c>
      <c r="E387" s="21"/>
      <c r="F387" s="21"/>
      <c r="G387" s="21"/>
      <c r="H387" s="160"/>
      <c r="I387" s="173"/>
      <c r="J387" s="141"/>
      <c r="K387" s="142"/>
      <c r="L387" s="142"/>
      <c r="M387" s="142">
        <f>M388</f>
        <v>351</v>
      </c>
      <c r="N387" s="22">
        <f t="shared" si="33"/>
        <v>1.1743965099210909E-4</v>
      </c>
    </row>
    <row r="388" spans="1:14" ht="18" x14ac:dyDescent="0.25">
      <c r="A388" s="23" t="s">
        <v>649</v>
      </c>
      <c r="B388" s="24">
        <v>190105</v>
      </c>
      <c r="C388" s="25" t="s">
        <v>71</v>
      </c>
      <c r="D388" s="23" t="s">
        <v>650</v>
      </c>
      <c r="E388" s="26" t="s">
        <v>27</v>
      </c>
      <c r="F388" s="27">
        <v>2.16</v>
      </c>
      <c r="G388" s="27">
        <v>2.16</v>
      </c>
      <c r="H388" s="161">
        <v>0</v>
      </c>
      <c r="I388" s="174">
        <v>162.5</v>
      </c>
      <c r="J388" s="143">
        <f>H388+I388</f>
        <v>162.5</v>
      </c>
      <c r="K388" s="143">
        <f t="shared" si="35"/>
        <v>0</v>
      </c>
      <c r="L388" s="143">
        <f t="shared" si="36"/>
        <v>351</v>
      </c>
      <c r="M388" s="143">
        <f t="shared" si="37"/>
        <v>351</v>
      </c>
      <c r="N388" s="29">
        <f t="shared" si="33"/>
        <v>1.1743965099210909E-4</v>
      </c>
    </row>
    <row r="389" spans="1:14" x14ac:dyDescent="0.25">
      <c r="A389" s="19" t="s">
        <v>651</v>
      </c>
      <c r="B389" s="20"/>
      <c r="C389" s="20"/>
      <c r="D389" s="19" t="s">
        <v>307</v>
      </c>
      <c r="E389" s="21"/>
      <c r="F389" s="21"/>
      <c r="G389" s="21"/>
      <c r="H389" s="160"/>
      <c r="I389" s="173"/>
      <c r="J389" s="141"/>
      <c r="K389" s="142"/>
      <c r="L389" s="142"/>
      <c r="M389" s="142">
        <f>SUM(M390:M393)</f>
        <v>13948.55</v>
      </c>
      <c r="N389" s="22">
        <f t="shared" si="33"/>
        <v>4.6669881591053647E-3</v>
      </c>
    </row>
    <row r="390" spans="1:14" ht="18" x14ac:dyDescent="0.25">
      <c r="A390" s="23" t="s">
        <v>652</v>
      </c>
      <c r="B390" s="24">
        <v>200101</v>
      </c>
      <c r="C390" s="25" t="s">
        <v>71</v>
      </c>
      <c r="D390" s="23" t="s">
        <v>121</v>
      </c>
      <c r="E390" s="26" t="s">
        <v>27</v>
      </c>
      <c r="F390" s="27">
        <v>187.63</v>
      </c>
      <c r="G390" s="27">
        <v>187.63</v>
      </c>
      <c r="H390" s="161">
        <v>3.22</v>
      </c>
      <c r="I390" s="174">
        <v>2.4700000000000002</v>
      </c>
      <c r="J390" s="143">
        <f t="shared" si="34"/>
        <v>5.69</v>
      </c>
      <c r="K390" s="143">
        <f t="shared" si="35"/>
        <v>604.16</v>
      </c>
      <c r="L390" s="143">
        <f t="shared" si="36"/>
        <v>463.44</v>
      </c>
      <c r="M390" s="143">
        <f t="shared" si="37"/>
        <v>1067.6099999999999</v>
      </c>
      <c r="N390" s="29">
        <f t="shared" si="33"/>
        <v>3.5720725297916118E-4</v>
      </c>
    </row>
    <row r="391" spans="1:14" ht="18" x14ac:dyDescent="0.25">
      <c r="A391" s="23" t="s">
        <v>653</v>
      </c>
      <c r="B391" s="24">
        <v>200502</v>
      </c>
      <c r="C391" s="25" t="s">
        <v>71</v>
      </c>
      <c r="D391" s="23" t="s">
        <v>310</v>
      </c>
      <c r="E391" s="26" t="s">
        <v>27</v>
      </c>
      <c r="F391" s="27">
        <v>79</v>
      </c>
      <c r="G391" s="27">
        <v>79</v>
      </c>
      <c r="H391" s="161">
        <v>17.96</v>
      </c>
      <c r="I391" s="174">
        <v>10.98</v>
      </c>
      <c r="J391" s="143">
        <f t="shared" si="34"/>
        <v>28.94</v>
      </c>
      <c r="K391" s="143">
        <f t="shared" si="35"/>
        <v>1418.84</v>
      </c>
      <c r="L391" s="143">
        <f t="shared" si="36"/>
        <v>867.42</v>
      </c>
      <c r="M391" s="143">
        <f t="shared" si="37"/>
        <v>2286.2600000000002</v>
      </c>
      <c r="N391" s="29">
        <f t="shared" si="33"/>
        <v>7.6495036033395823E-4</v>
      </c>
    </row>
    <row r="392" spans="1:14" ht="18" x14ac:dyDescent="0.25">
      <c r="A392" s="23" t="s">
        <v>654</v>
      </c>
      <c r="B392" s="24">
        <v>200201</v>
      </c>
      <c r="C392" s="25" t="s">
        <v>71</v>
      </c>
      <c r="D392" s="23" t="s">
        <v>463</v>
      </c>
      <c r="E392" s="26" t="s">
        <v>27</v>
      </c>
      <c r="F392" s="27">
        <v>108.63</v>
      </c>
      <c r="G392" s="27">
        <v>108.63</v>
      </c>
      <c r="H392" s="161">
        <v>12.95</v>
      </c>
      <c r="I392" s="174">
        <v>9.77</v>
      </c>
      <c r="J392" s="143">
        <f t="shared" si="34"/>
        <v>22.72</v>
      </c>
      <c r="K392" s="143">
        <f t="shared" si="35"/>
        <v>1406.75</v>
      </c>
      <c r="L392" s="143">
        <f t="shared" si="36"/>
        <v>1061.31</v>
      </c>
      <c r="M392" s="143">
        <f t="shared" si="37"/>
        <v>2468.0700000000002</v>
      </c>
      <c r="N392" s="29">
        <f t="shared" si="33"/>
        <v>8.2578142286066861E-4</v>
      </c>
    </row>
    <row r="393" spans="1:14" ht="18" x14ac:dyDescent="0.25">
      <c r="A393" s="23" t="s">
        <v>655</v>
      </c>
      <c r="B393" s="24">
        <v>201302</v>
      </c>
      <c r="C393" s="25" t="s">
        <v>71</v>
      </c>
      <c r="D393" s="23" t="s">
        <v>468</v>
      </c>
      <c r="E393" s="26" t="s">
        <v>27</v>
      </c>
      <c r="F393" s="27">
        <v>108.63</v>
      </c>
      <c r="G393" s="27">
        <v>108.63</v>
      </c>
      <c r="H393" s="161">
        <v>25.17</v>
      </c>
      <c r="I393" s="174">
        <v>49.64</v>
      </c>
      <c r="J393" s="143">
        <f t="shared" si="34"/>
        <v>74.81</v>
      </c>
      <c r="K393" s="143">
        <f t="shared" si="35"/>
        <v>2734.21</v>
      </c>
      <c r="L393" s="143">
        <f t="shared" si="36"/>
        <v>5392.39</v>
      </c>
      <c r="M393" s="143">
        <f t="shared" si="37"/>
        <v>8126.61</v>
      </c>
      <c r="N393" s="29">
        <f t="shared" si="33"/>
        <v>2.7190491229315771E-3</v>
      </c>
    </row>
    <row r="394" spans="1:14" x14ac:dyDescent="0.25">
      <c r="A394" s="19" t="s">
        <v>656</v>
      </c>
      <c r="B394" s="49"/>
      <c r="C394" s="49"/>
      <c r="D394" s="19" t="s">
        <v>312</v>
      </c>
      <c r="E394" s="21"/>
      <c r="F394" s="21"/>
      <c r="G394" s="21"/>
      <c r="H394" s="160"/>
      <c r="I394" s="173"/>
      <c r="J394" s="141"/>
      <c r="K394" s="142"/>
      <c r="L394" s="142"/>
      <c r="M394" s="142">
        <f>SUM(M395:M396)</f>
        <v>1717.2199999999998</v>
      </c>
      <c r="N394" s="22">
        <f t="shared" si="33"/>
        <v>5.7455759964863116E-4</v>
      </c>
    </row>
    <row r="395" spans="1:14" ht="18" x14ac:dyDescent="0.25">
      <c r="A395" s="23" t="s">
        <v>657</v>
      </c>
      <c r="B395" s="24">
        <v>210499</v>
      </c>
      <c r="C395" s="25" t="s">
        <v>71</v>
      </c>
      <c r="D395" s="23" t="s">
        <v>658</v>
      </c>
      <c r="E395" s="26" t="s">
        <v>27</v>
      </c>
      <c r="F395" s="27">
        <v>19.88</v>
      </c>
      <c r="G395" s="27">
        <v>19.88</v>
      </c>
      <c r="H395" s="161">
        <v>11.5</v>
      </c>
      <c r="I395" s="174">
        <v>42.48</v>
      </c>
      <c r="J395" s="143">
        <f t="shared" si="34"/>
        <v>53.98</v>
      </c>
      <c r="K395" s="143">
        <f t="shared" si="35"/>
        <v>228.62</v>
      </c>
      <c r="L395" s="143">
        <f t="shared" si="36"/>
        <v>844.5</v>
      </c>
      <c r="M395" s="143">
        <f t="shared" si="37"/>
        <v>1073.1199999999999</v>
      </c>
      <c r="N395" s="29">
        <f t="shared" si="33"/>
        <v>3.590508212896071E-4</v>
      </c>
    </row>
    <row r="396" spans="1:14" ht="18" x14ac:dyDescent="0.25">
      <c r="A396" s="23" t="s">
        <v>659</v>
      </c>
      <c r="B396" s="24">
        <v>210506</v>
      </c>
      <c r="C396" s="25" t="s">
        <v>71</v>
      </c>
      <c r="D396" s="23" t="s">
        <v>660</v>
      </c>
      <c r="E396" s="26" t="s">
        <v>82</v>
      </c>
      <c r="F396" s="27">
        <v>33.9</v>
      </c>
      <c r="G396" s="27">
        <v>33.9</v>
      </c>
      <c r="H396" s="161">
        <v>0</v>
      </c>
      <c r="I396" s="174">
        <v>19</v>
      </c>
      <c r="J396" s="143">
        <f t="shared" si="34"/>
        <v>19</v>
      </c>
      <c r="K396" s="143">
        <f t="shared" si="35"/>
        <v>0</v>
      </c>
      <c r="L396" s="143">
        <f t="shared" si="36"/>
        <v>644.1</v>
      </c>
      <c r="M396" s="143">
        <f t="shared" si="37"/>
        <v>644.1</v>
      </c>
      <c r="N396" s="29">
        <f t="shared" si="33"/>
        <v>2.1550677835902412E-4</v>
      </c>
    </row>
    <row r="397" spans="1:14" x14ac:dyDescent="0.25">
      <c r="A397" s="19" t="s">
        <v>661</v>
      </c>
      <c r="B397" s="49"/>
      <c r="C397" s="49"/>
      <c r="D397" s="19" t="s">
        <v>165</v>
      </c>
      <c r="E397" s="21"/>
      <c r="F397" s="21"/>
      <c r="G397" s="21"/>
      <c r="H397" s="160"/>
      <c r="I397" s="173"/>
      <c r="J397" s="141"/>
      <c r="K397" s="142"/>
      <c r="L397" s="142"/>
      <c r="M397" s="142">
        <f>SUM(M398:M402)</f>
        <v>4576.63</v>
      </c>
      <c r="N397" s="22">
        <f t="shared" si="33"/>
        <v>1.531275868717995E-3</v>
      </c>
    </row>
    <row r="398" spans="1:14" ht="18" x14ac:dyDescent="0.25">
      <c r="A398" s="23" t="s">
        <v>662</v>
      </c>
      <c r="B398" s="24">
        <v>220101</v>
      </c>
      <c r="C398" s="25" t="s">
        <v>71</v>
      </c>
      <c r="D398" s="23" t="s">
        <v>319</v>
      </c>
      <c r="E398" s="26" t="s">
        <v>27</v>
      </c>
      <c r="F398" s="27">
        <v>29.1</v>
      </c>
      <c r="G398" s="27">
        <v>29.1</v>
      </c>
      <c r="H398" s="161">
        <v>9</v>
      </c>
      <c r="I398" s="174">
        <v>20.85</v>
      </c>
      <c r="J398" s="143">
        <f t="shared" si="34"/>
        <v>29.85</v>
      </c>
      <c r="K398" s="143">
        <f t="shared" si="35"/>
        <v>261.89999999999998</v>
      </c>
      <c r="L398" s="143">
        <f t="shared" si="36"/>
        <v>606.73</v>
      </c>
      <c r="M398" s="143">
        <f t="shared" si="37"/>
        <v>868.63</v>
      </c>
      <c r="N398" s="29">
        <f t="shared" si="33"/>
        <v>2.9063135054494508E-4</v>
      </c>
    </row>
    <row r="399" spans="1:14" ht="18" x14ac:dyDescent="0.25">
      <c r="A399" s="23" t="s">
        <v>663</v>
      </c>
      <c r="B399" s="24">
        <v>221101</v>
      </c>
      <c r="C399" s="25" t="s">
        <v>71</v>
      </c>
      <c r="D399" s="23" t="s">
        <v>321</v>
      </c>
      <c r="E399" s="26" t="s">
        <v>27</v>
      </c>
      <c r="F399" s="27">
        <v>29.1</v>
      </c>
      <c r="G399" s="27">
        <v>29.1</v>
      </c>
      <c r="H399" s="161">
        <v>12.3</v>
      </c>
      <c r="I399" s="174">
        <v>47.88</v>
      </c>
      <c r="J399" s="143">
        <f t="shared" si="34"/>
        <v>60.180000000000007</v>
      </c>
      <c r="K399" s="143">
        <f t="shared" si="35"/>
        <v>357.93</v>
      </c>
      <c r="L399" s="143">
        <f t="shared" si="36"/>
        <v>1393.3</v>
      </c>
      <c r="M399" s="143">
        <f t="shared" si="37"/>
        <v>1751.23</v>
      </c>
      <c r="N399" s="29">
        <f t="shared" si="33"/>
        <v>5.8593686611655609E-4</v>
      </c>
    </row>
    <row r="400" spans="1:14" ht="18" x14ac:dyDescent="0.25">
      <c r="A400" s="23" t="s">
        <v>664</v>
      </c>
      <c r="B400" s="24">
        <v>220102</v>
      </c>
      <c r="C400" s="25" t="s">
        <v>71</v>
      </c>
      <c r="D400" s="23" t="s">
        <v>665</v>
      </c>
      <c r="E400" s="26" t="s">
        <v>27</v>
      </c>
      <c r="F400" s="27">
        <v>5.12</v>
      </c>
      <c r="G400" s="27">
        <v>5.12</v>
      </c>
      <c r="H400" s="161">
        <v>9.23</v>
      </c>
      <c r="I400" s="174">
        <v>18.989999999999998</v>
      </c>
      <c r="J400" s="143">
        <f t="shared" si="34"/>
        <v>28.22</v>
      </c>
      <c r="K400" s="143">
        <f t="shared" si="35"/>
        <v>47.25</v>
      </c>
      <c r="L400" s="143">
        <f t="shared" si="36"/>
        <v>97.22</v>
      </c>
      <c r="M400" s="143">
        <f t="shared" si="37"/>
        <v>144.47999999999999</v>
      </c>
      <c r="N400" s="29">
        <f t="shared" si="33"/>
        <v>4.8340970869914304E-5</v>
      </c>
    </row>
    <row r="401" spans="1:14" ht="18" x14ac:dyDescent="0.25">
      <c r="A401" s="23" t="s">
        <v>666</v>
      </c>
      <c r="B401" s="24">
        <v>221104</v>
      </c>
      <c r="C401" s="25" t="s">
        <v>71</v>
      </c>
      <c r="D401" s="23" t="s">
        <v>167</v>
      </c>
      <c r="E401" s="26" t="s">
        <v>27</v>
      </c>
      <c r="F401" s="27">
        <v>29.45</v>
      </c>
      <c r="G401" s="27">
        <v>29.45</v>
      </c>
      <c r="H401" s="161">
        <v>0</v>
      </c>
      <c r="I401" s="174">
        <v>25.78</v>
      </c>
      <c r="J401" s="143">
        <f t="shared" si="34"/>
        <v>25.78</v>
      </c>
      <c r="K401" s="143">
        <f t="shared" si="35"/>
        <v>0</v>
      </c>
      <c r="L401" s="143">
        <f t="shared" si="36"/>
        <v>759.22</v>
      </c>
      <c r="M401" s="143">
        <f t="shared" si="37"/>
        <v>759.22</v>
      </c>
      <c r="N401" s="29">
        <f t="shared" ref="N401:N464" si="38">M401/$M$1279</f>
        <v>2.5402430719723379E-4</v>
      </c>
    </row>
    <row r="402" spans="1:14" ht="36" customHeight="1" x14ac:dyDescent="0.25">
      <c r="A402" s="32" t="s">
        <v>667</v>
      </c>
      <c r="B402" s="33">
        <v>94992</v>
      </c>
      <c r="C402" s="26" t="s">
        <v>92</v>
      </c>
      <c r="D402" s="23" t="s">
        <v>326</v>
      </c>
      <c r="E402" s="26" t="s">
        <v>27</v>
      </c>
      <c r="F402" s="27">
        <v>12.55</v>
      </c>
      <c r="G402" s="27">
        <v>12.55</v>
      </c>
      <c r="H402" s="161">
        <v>12.37</v>
      </c>
      <c r="I402" s="174">
        <v>71.540000000000006</v>
      </c>
      <c r="J402" s="143">
        <f t="shared" si="34"/>
        <v>83.910000000000011</v>
      </c>
      <c r="K402" s="143">
        <f t="shared" si="35"/>
        <v>155.24</v>
      </c>
      <c r="L402" s="143">
        <f t="shared" si="36"/>
        <v>897.82</v>
      </c>
      <c r="M402" s="143">
        <f t="shared" si="37"/>
        <v>1053.07</v>
      </c>
      <c r="N402" s="29">
        <f t="shared" si="38"/>
        <v>3.5234237398934563E-4</v>
      </c>
    </row>
    <row r="403" spans="1:14" x14ac:dyDescent="0.25">
      <c r="A403" s="19" t="s">
        <v>668</v>
      </c>
      <c r="B403" s="49"/>
      <c r="C403" s="49"/>
      <c r="D403" s="19" t="s">
        <v>127</v>
      </c>
      <c r="E403" s="21"/>
      <c r="F403" s="21"/>
      <c r="G403" s="21"/>
      <c r="H403" s="160"/>
      <c r="I403" s="173"/>
      <c r="J403" s="141"/>
      <c r="K403" s="142"/>
      <c r="L403" s="142"/>
      <c r="M403" s="142">
        <f>M404+M407+M410+M413+M415+M417</f>
        <v>3566.4199999999996</v>
      </c>
      <c r="N403" s="22">
        <f t="shared" si="38"/>
        <v>1.1932738464138963E-3</v>
      </c>
    </row>
    <row r="404" spans="1:14" ht="15" customHeight="1" x14ac:dyDescent="0.25">
      <c r="A404" s="34" t="s">
        <v>669</v>
      </c>
      <c r="B404" s="54"/>
      <c r="C404" s="54"/>
      <c r="D404" s="34" t="s">
        <v>333</v>
      </c>
      <c r="E404" s="52"/>
      <c r="F404" s="52"/>
      <c r="G404" s="52"/>
      <c r="H404" s="165"/>
      <c r="I404" s="178"/>
      <c r="J404" s="151"/>
      <c r="K404" s="147"/>
      <c r="L404" s="147"/>
      <c r="M404" s="147">
        <f>SUM(M405:M406)</f>
        <v>146.19999999999999</v>
      </c>
      <c r="N404" s="37">
        <f t="shared" si="38"/>
        <v>4.8916458618365659E-5</v>
      </c>
    </row>
    <row r="405" spans="1:14" ht="18" x14ac:dyDescent="0.25">
      <c r="A405" s="23" t="s">
        <v>670</v>
      </c>
      <c r="B405" s="24">
        <v>88497</v>
      </c>
      <c r="C405" s="31" t="s">
        <v>92</v>
      </c>
      <c r="D405" s="23" t="s">
        <v>335</v>
      </c>
      <c r="E405" s="26" t="s">
        <v>27</v>
      </c>
      <c r="F405" s="27">
        <v>5.47</v>
      </c>
      <c r="G405" s="27">
        <v>5.47</v>
      </c>
      <c r="H405" s="161">
        <v>7.88</v>
      </c>
      <c r="I405" s="174">
        <v>7.6</v>
      </c>
      <c r="J405" s="143">
        <f t="shared" ref="J405:J466" si="39">H405+I405</f>
        <v>15.48</v>
      </c>
      <c r="K405" s="143">
        <f t="shared" ref="K405:K467" si="40">TRUNC(H405*G405,2)</f>
        <v>43.1</v>
      </c>
      <c r="L405" s="143">
        <f t="shared" ref="L405:L467" si="41">TRUNC(I405*G405,2)</f>
        <v>41.57</v>
      </c>
      <c r="M405" s="143">
        <f t="shared" ref="M405:M467" si="42">TRUNC((I405+H405)*G405,2)</f>
        <v>84.67</v>
      </c>
      <c r="N405" s="29">
        <f t="shared" si="38"/>
        <v>2.8329388175219022E-5</v>
      </c>
    </row>
    <row r="406" spans="1:14" ht="18" x14ac:dyDescent="0.25">
      <c r="A406" s="23" t="s">
        <v>671</v>
      </c>
      <c r="B406" s="24">
        <v>261550</v>
      </c>
      <c r="C406" s="25" t="s">
        <v>71</v>
      </c>
      <c r="D406" s="23" t="s">
        <v>337</v>
      </c>
      <c r="E406" s="26" t="s">
        <v>27</v>
      </c>
      <c r="F406" s="27">
        <v>5.47</v>
      </c>
      <c r="G406" s="27">
        <v>5.47</v>
      </c>
      <c r="H406" s="161">
        <v>6.09</v>
      </c>
      <c r="I406" s="174">
        <v>5.16</v>
      </c>
      <c r="J406" s="143">
        <f t="shared" si="39"/>
        <v>11.25</v>
      </c>
      <c r="K406" s="143">
        <f t="shared" si="40"/>
        <v>33.31</v>
      </c>
      <c r="L406" s="143">
        <f t="shared" si="41"/>
        <v>28.22</v>
      </c>
      <c r="M406" s="143">
        <f t="shared" si="42"/>
        <v>61.53</v>
      </c>
      <c r="N406" s="29">
        <f t="shared" si="38"/>
        <v>2.0587070443146645E-5</v>
      </c>
    </row>
    <row r="407" spans="1:14" ht="15" customHeight="1" x14ac:dyDescent="0.25">
      <c r="A407" s="34" t="s">
        <v>672</v>
      </c>
      <c r="B407" s="51"/>
      <c r="C407" s="51"/>
      <c r="D407" s="34" t="s">
        <v>673</v>
      </c>
      <c r="E407" s="52"/>
      <c r="F407" s="52"/>
      <c r="G407" s="52"/>
      <c r="H407" s="165"/>
      <c r="I407" s="178"/>
      <c r="J407" s="151"/>
      <c r="K407" s="147"/>
      <c r="L407" s="147"/>
      <c r="M407" s="147">
        <f>SUM(M408:M409)</f>
        <v>623.79999999999995</v>
      </c>
      <c r="N407" s="37">
        <f t="shared" si="38"/>
        <v>2.08714684583697E-4</v>
      </c>
    </row>
    <row r="408" spans="1:14" ht="18" x14ac:dyDescent="0.25">
      <c r="A408" s="23" t="s">
        <v>674</v>
      </c>
      <c r="B408" s="24">
        <v>88497</v>
      </c>
      <c r="C408" s="31" t="s">
        <v>92</v>
      </c>
      <c r="D408" s="23" t="s">
        <v>335</v>
      </c>
      <c r="E408" s="26" t="s">
        <v>27</v>
      </c>
      <c r="F408" s="27">
        <v>20.260000000000002</v>
      </c>
      <c r="G408" s="27">
        <v>20.260000000000002</v>
      </c>
      <c r="H408" s="161">
        <v>7.88</v>
      </c>
      <c r="I408" s="174">
        <v>7.6</v>
      </c>
      <c r="J408" s="143">
        <f t="shared" si="39"/>
        <v>15.48</v>
      </c>
      <c r="K408" s="143">
        <f t="shared" si="40"/>
        <v>159.63999999999999</v>
      </c>
      <c r="L408" s="143">
        <f t="shared" si="41"/>
        <v>153.97</v>
      </c>
      <c r="M408" s="143">
        <f t="shared" si="42"/>
        <v>313.62</v>
      </c>
      <c r="N408" s="29">
        <f t="shared" si="38"/>
        <v>1.0493283004029987E-4</v>
      </c>
    </row>
    <row r="409" spans="1:14" ht="27" x14ac:dyDescent="0.25">
      <c r="A409" s="23" t="s">
        <v>675</v>
      </c>
      <c r="B409" s="24">
        <v>88489</v>
      </c>
      <c r="C409" s="31" t="s">
        <v>92</v>
      </c>
      <c r="D409" s="23" t="s">
        <v>342</v>
      </c>
      <c r="E409" s="26" t="s">
        <v>27</v>
      </c>
      <c r="F409" s="27">
        <v>20.260000000000002</v>
      </c>
      <c r="G409" s="27">
        <v>20.260000000000002</v>
      </c>
      <c r="H409" s="161">
        <v>4.72</v>
      </c>
      <c r="I409" s="174">
        <v>10.59</v>
      </c>
      <c r="J409" s="143">
        <f t="shared" si="39"/>
        <v>15.309999999999999</v>
      </c>
      <c r="K409" s="143">
        <f t="shared" si="40"/>
        <v>95.62</v>
      </c>
      <c r="L409" s="143">
        <f t="shared" si="41"/>
        <v>214.55</v>
      </c>
      <c r="M409" s="143">
        <f t="shared" si="42"/>
        <v>310.18</v>
      </c>
      <c r="N409" s="29">
        <f t="shared" si="38"/>
        <v>1.0378185454339715E-4</v>
      </c>
    </row>
    <row r="410" spans="1:14" ht="18" x14ac:dyDescent="0.25">
      <c r="A410" s="34" t="s">
        <v>676</v>
      </c>
      <c r="B410" s="51"/>
      <c r="C410" s="51"/>
      <c r="D410" s="34" t="s">
        <v>344</v>
      </c>
      <c r="E410" s="52"/>
      <c r="F410" s="52"/>
      <c r="G410" s="52"/>
      <c r="H410" s="165"/>
      <c r="I410" s="178"/>
      <c r="J410" s="151"/>
      <c r="K410" s="147"/>
      <c r="L410" s="147"/>
      <c r="M410" s="147">
        <f>SUM(M411:M412)</f>
        <v>591.81999999999994</v>
      </c>
      <c r="N410" s="37">
        <f t="shared" si="38"/>
        <v>1.9801462749330481E-4</v>
      </c>
    </row>
    <row r="411" spans="1:14" ht="18" x14ac:dyDescent="0.25">
      <c r="A411" s="23" t="s">
        <v>677</v>
      </c>
      <c r="B411" s="24">
        <v>88496</v>
      </c>
      <c r="C411" s="31" t="s">
        <v>92</v>
      </c>
      <c r="D411" s="23" t="s">
        <v>346</v>
      </c>
      <c r="E411" s="26" t="s">
        <v>27</v>
      </c>
      <c r="F411" s="27">
        <v>19.88</v>
      </c>
      <c r="G411" s="27">
        <v>19.88</v>
      </c>
      <c r="H411" s="161">
        <v>12.25</v>
      </c>
      <c r="I411" s="174">
        <v>7.73</v>
      </c>
      <c r="J411" s="143">
        <f t="shared" si="39"/>
        <v>19.98</v>
      </c>
      <c r="K411" s="143">
        <f t="shared" si="40"/>
        <v>243.53</v>
      </c>
      <c r="L411" s="143">
        <f t="shared" si="41"/>
        <v>153.66999999999999</v>
      </c>
      <c r="M411" s="143">
        <f t="shared" si="42"/>
        <v>397.2</v>
      </c>
      <c r="N411" s="29">
        <f t="shared" si="38"/>
        <v>1.3289751958423286E-4</v>
      </c>
    </row>
    <row r="412" spans="1:14" ht="18" x14ac:dyDescent="0.25">
      <c r="A412" s="23" t="s">
        <v>678</v>
      </c>
      <c r="B412" s="24">
        <v>261307</v>
      </c>
      <c r="C412" s="25" t="s">
        <v>71</v>
      </c>
      <c r="D412" s="23" t="s">
        <v>348</v>
      </c>
      <c r="E412" s="26" t="s">
        <v>27</v>
      </c>
      <c r="F412" s="27">
        <v>19.88</v>
      </c>
      <c r="G412" s="27">
        <v>19.88</v>
      </c>
      <c r="H412" s="161">
        <v>5.39</v>
      </c>
      <c r="I412" s="174">
        <v>4.4000000000000004</v>
      </c>
      <c r="J412" s="143">
        <f t="shared" si="39"/>
        <v>9.7899999999999991</v>
      </c>
      <c r="K412" s="143">
        <f t="shared" si="40"/>
        <v>107.15</v>
      </c>
      <c r="L412" s="143">
        <f t="shared" si="41"/>
        <v>87.47</v>
      </c>
      <c r="M412" s="143">
        <f t="shared" si="42"/>
        <v>194.62</v>
      </c>
      <c r="N412" s="29">
        <f t="shared" si="38"/>
        <v>6.5117107909071998E-5</v>
      </c>
    </row>
    <row r="413" spans="1:14" ht="18" x14ac:dyDescent="0.25">
      <c r="A413" s="34" t="s">
        <v>679</v>
      </c>
      <c r="B413" s="51"/>
      <c r="C413" s="51"/>
      <c r="D413" s="34" t="s">
        <v>350</v>
      </c>
      <c r="E413" s="52"/>
      <c r="F413" s="52"/>
      <c r="G413" s="52"/>
      <c r="H413" s="165"/>
      <c r="I413" s="178"/>
      <c r="J413" s="151"/>
      <c r="K413" s="147"/>
      <c r="L413" s="147"/>
      <c r="M413" s="147">
        <f>M414</f>
        <v>727.13</v>
      </c>
      <c r="N413" s="37">
        <f t="shared" si="38"/>
        <v>2.4328744565781278E-4</v>
      </c>
    </row>
    <row r="414" spans="1:14" ht="18" x14ac:dyDescent="0.25">
      <c r="A414" s="23" t="s">
        <v>680</v>
      </c>
      <c r="B414" s="24">
        <v>261000</v>
      </c>
      <c r="C414" s="25" t="s">
        <v>71</v>
      </c>
      <c r="D414" s="23" t="s">
        <v>131</v>
      </c>
      <c r="E414" s="26" t="s">
        <v>27</v>
      </c>
      <c r="F414" s="27">
        <v>53.27</v>
      </c>
      <c r="G414" s="27">
        <v>53.27</v>
      </c>
      <c r="H414" s="161">
        <v>7.53</v>
      </c>
      <c r="I414" s="174">
        <v>6.12</v>
      </c>
      <c r="J414" s="143">
        <f t="shared" si="39"/>
        <v>13.65</v>
      </c>
      <c r="K414" s="143">
        <f t="shared" si="40"/>
        <v>401.12</v>
      </c>
      <c r="L414" s="143">
        <f t="shared" si="41"/>
        <v>326.01</v>
      </c>
      <c r="M414" s="143">
        <f t="shared" si="42"/>
        <v>727.13</v>
      </c>
      <c r="N414" s="29">
        <f t="shared" si="38"/>
        <v>2.4328744565781278E-4</v>
      </c>
    </row>
    <row r="415" spans="1:14" ht="18" x14ac:dyDescent="0.25">
      <c r="A415" s="34" t="s">
        <v>681</v>
      </c>
      <c r="B415" s="54"/>
      <c r="C415" s="54"/>
      <c r="D415" s="34" t="s">
        <v>353</v>
      </c>
      <c r="E415" s="52"/>
      <c r="F415" s="52"/>
      <c r="G415" s="52"/>
      <c r="H415" s="165"/>
      <c r="I415" s="178"/>
      <c r="J415" s="151"/>
      <c r="K415" s="147"/>
      <c r="L415" s="147"/>
      <c r="M415" s="147">
        <f>M416</f>
        <v>798.33</v>
      </c>
      <c r="N415" s="37">
        <f t="shared" si="38"/>
        <v>2.67109961756497E-4</v>
      </c>
    </row>
    <row r="416" spans="1:14" ht="18" x14ac:dyDescent="0.25">
      <c r="A416" s="23" t="s">
        <v>682</v>
      </c>
      <c r="B416" s="24">
        <v>261602</v>
      </c>
      <c r="C416" s="25" t="s">
        <v>71</v>
      </c>
      <c r="D416" s="23" t="s">
        <v>355</v>
      </c>
      <c r="E416" s="26" t="s">
        <v>27</v>
      </c>
      <c r="F416" s="27">
        <v>33.03</v>
      </c>
      <c r="G416" s="27">
        <v>33.03</v>
      </c>
      <c r="H416" s="161">
        <v>14.15</v>
      </c>
      <c r="I416" s="174">
        <v>10.02</v>
      </c>
      <c r="J416" s="143">
        <f t="shared" si="39"/>
        <v>24.17</v>
      </c>
      <c r="K416" s="143">
        <f t="shared" si="40"/>
        <v>467.37</v>
      </c>
      <c r="L416" s="143">
        <f t="shared" si="41"/>
        <v>330.96</v>
      </c>
      <c r="M416" s="143">
        <f t="shared" si="42"/>
        <v>798.33</v>
      </c>
      <c r="N416" s="29">
        <f t="shared" si="38"/>
        <v>2.67109961756497E-4</v>
      </c>
    </row>
    <row r="417" spans="1:14" ht="15" customHeight="1" x14ac:dyDescent="0.25">
      <c r="A417" s="34" t="s">
        <v>683</v>
      </c>
      <c r="B417" s="51"/>
      <c r="C417" s="51"/>
      <c r="D417" s="34" t="s">
        <v>684</v>
      </c>
      <c r="E417" s="52"/>
      <c r="F417" s="52"/>
      <c r="G417" s="52"/>
      <c r="H417" s="165"/>
      <c r="I417" s="178"/>
      <c r="J417" s="151"/>
      <c r="K417" s="147"/>
      <c r="L417" s="147"/>
      <c r="M417" s="147">
        <f>M418</f>
        <v>679.14</v>
      </c>
      <c r="N417" s="37">
        <f t="shared" si="38"/>
        <v>2.2723066830421926E-4</v>
      </c>
    </row>
    <row r="418" spans="1:14" ht="18" x14ac:dyDescent="0.25">
      <c r="A418" s="23" t="s">
        <v>685</v>
      </c>
      <c r="B418" s="24">
        <v>261609</v>
      </c>
      <c r="C418" s="25" t="s">
        <v>71</v>
      </c>
      <c r="D418" s="23" t="s">
        <v>170</v>
      </c>
      <c r="E418" s="26" t="s">
        <v>27</v>
      </c>
      <c r="F418" s="27">
        <v>48.51</v>
      </c>
      <c r="G418" s="27">
        <v>48.51</v>
      </c>
      <c r="H418" s="161">
        <v>3</v>
      </c>
      <c r="I418" s="174">
        <v>11</v>
      </c>
      <c r="J418" s="143">
        <f t="shared" si="39"/>
        <v>14</v>
      </c>
      <c r="K418" s="143">
        <f t="shared" si="40"/>
        <v>145.53</v>
      </c>
      <c r="L418" s="143">
        <f t="shared" si="41"/>
        <v>533.61</v>
      </c>
      <c r="M418" s="143">
        <f t="shared" si="42"/>
        <v>679.14</v>
      </c>
      <c r="N418" s="29">
        <f t="shared" si="38"/>
        <v>2.2723066830421926E-4</v>
      </c>
    </row>
    <row r="419" spans="1:14" x14ac:dyDescent="0.25">
      <c r="A419" s="19" t="s">
        <v>686</v>
      </c>
      <c r="B419" s="49"/>
      <c r="C419" s="49"/>
      <c r="D419" s="19" t="s">
        <v>54</v>
      </c>
      <c r="E419" s="21"/>
      <c r="F419" s="21"/>
      <c r="G419" s="21"/>
      <c r="H419" s="160"/>
      <c r="I419" s="173"/>
      <c r="J419" s="141"/>
      <c r="K419" s="142"/>
      <c r="L419" s="142"/>
      <c r="M419" s="142">
        <f>SUM(M420:M421)</f>
        <v>2660.62</v>
      </c>
      <c r="N419" s="22">
        <f t="shared" si="38"/>
        <v>8.9020593795619734E-4</v>
      </c>
    </row>
    <row r="420" spans="1:14" ht="18" x14ac:dyDescent="0.25">
      <c r="A420" s="23" t="s">
        <v>687</v>
      </c>
      <c r="B420" s="24">
        <v>271608</v>
      </c>
      <c r="C420" s="25" t="s">
        <v>71</v>
      </c>
      <c r="D420" s="23" t="s">
        <v>507</v>
      </c>
      <c r="E420" s="26" t="s">
        <v>27</v>
      </c>
      <c r="F420" s="27">
        <v>2.44</v>
      </c>
      <c r="G420" s="27">
        <v>2.44</v>
      </c>
      <c r="H420" s="161">
        <v>48.08</v>
      </c>
      <c r="I420" s="174">
        <v>391.96</v>
      </c>
      <c r="J420" s="143">
        <f t="shared" si="39"/>
        <v>440.03999999999996</v>
      </c>
      <c r="K420" s="143">
        <f t="shared" si="40"/>
        <v>117.31</v>
      </c>
      <c r="L420" s="143">
        <f t="shared" si="41"/>
        <v>956.38</v>
      </c>
      <c r="M420" s="143">
        <f t="shared" si="42"/>
        <v>1073.69</v>
      </c>
      <c r="N420" s="29">
        <f t="shared" si="38"/>
        <v>3.5924153525275672E-4</v>
      </c>
    </row>
    <row r="421" spans="1:14" ht="27" x14ac:dyDescent="0.25">
      <c r="A421" s="23" t="s">
        <v>688</v>
      </c>
      <c r="B421" s="23" t="s">
        <v>689</v>
      </c>
      <c r="C421" s="31" t="s">
        <v>364</v>
      </c>
      <c r="D421" s="23" t="s">
        <v>690</v>
      </c>
      <c r="E421" s="26" t="s">
        <v>27</v>
      </c>
      <c r="F421" s="27">
        <v>2.88</v>
      </c>
      <c r="G421" s="27">
        <v>2.88</v>
      </c>
      <c r="H421" s="161">
        <v>40.74</v>
      </c>
      <c r="I421" s="174">
        <v>510.28</v>
      </c>
      <c r="J421" s="143">
        <f t="shared" si="39"/>
        <v>551.02</v>
      </c>
      <c r="K421" s="143">
        <f t="shared" si="40"/>
        <v>117.33</v>
      </c>
      <c r="L421" s="143">
        <f t="shared" si="41"/>
        <v>1469.6</v>
      </c>
      <c r="M421" s="143">
        <f t="shared" si="42"/>
        <v>1586.93</v>
      </c>
      <c r="N421" s="29">
        <f t="shared" si="38"/>
        <v>5.3096440270344067E-4</v>
      </c>
    </row>
    <row r="422" spans="1:14" x14ac:dyDescent="0.25">
      <c r="A422" s="19" t="s">
        <v>691</v>
      </c>
      <c r="B422" s="49"/>
      <c r="C422" s="49"/>
      <c r="D422" s="19" t="s">
        <v>51</v>
      </c>
      <c r="E422" s="21"/>
      <c r="F422" s="21"/>
      <c r="G422" s="21"/>
      <c r="H422" s="160"/>
      <c r="I422" s="173"/>
      <c r="J422" s="141"/>
      <c r="K422" s="142"/>
      <c r="L422" s="142"/>
      <c r="M422" s="142">
        <f>M423+M442+M457+M473</f>
        <v>12552.760000000002</v>
      </c>
      <c r="N422" s="22">
        <f t="shared" si="38"/>
        <v>4.1999765053780842E-3</v>
      </c>
    </row>
    <row r="423" spans="1:14" x14ac:dyDescent="0.25">
      <c r="A423" s="34" t="s">
        <v>692</v>
      </c>
      <c r="B423" s="51"/>
      <c r="C423" s="51"/>
      <c r="D423" s="34" t="s">
        <v>514</v>
      </c>
      <c r="E423" s="52"/>
      <c r="F423" s="52"/>
      <c r="G423" s="52"/>
      <c r="H423" s="165"/>
      <c r="I423" s="178"/>
      <c r="J423" s="151"/>
      <c r="K423" s="147"/>
      <c r="L423" s="147"/>
      <c r="M423" s="147">
        <f>SUM(M424:M441)</f>
        <v>2553.1299999999997</v>
      </c>
      <c r="N423" s="37">
        <f t="shared" si="38"/>
        <v>8.5424129953698988E-4</v>
      </c>
    </row>
    <row r="424" spans="1:14" ht="27" customHeight="1" x14ac:dyDescent="0.25">
      <c r="A424" s="23" t="s">
        <v>693</v>
      </c>
      <c r="B424" s="24">
        <v>89356</v>
      </c>
      <c r="C424" s="31" t="s">
        <v>92</v>
      </c>
      <c r="D424" s="23" t="s">
        <v>694</v>
      </c>
      <c r="E424" s="26" t="s">
        <v>203</v>
      </c>
      <c r="F424" s="27">
        <v>6.46</v>
      </c>
      <c r="G424" s="27">
        <v>6.46</v>
      </c>
      <c r="H424" s="161">
        <v>13.06</v>
      </c>
      <c r="I424" s="174">
        <v>9.74</v>
      </c>
      <c r="J424" s="143">
        <f t="shared" si="39"/>
        <v>22.8</v>
      </c>
      <c r="K424" s="143">
        <f t="shared" si="40"/>
        <v>84.36</v>
      </c>
      <c r="L424" s="143">
        <f t="shared" si="41"/>
        <v>62.92</v>
      </c>
      <c r="M424" s="143">
        <f t="shared" si="42"/>
        <v>147.28</v>
      </c>
      <c r="N424" s="29">
        <f t="shared" si="38"/>
        <v>4.9277811390649082E-5</v>
      </c>
    </row>
    <row r="425" spans="1:14" ht="27" customHeight="1" x14ac:dyDescent="0.25">
      <c r="A425" s="23" t="s">
        <v>695</v>
      </c>
      <c r="B425" s="24">
        <v>89357</v>
      </c>
      <c r="C425" s="31" t="s">
        <v>92</v>
      </c>
      <c r="D425" s="23" t="s">
        <v>518</v>
      </c>
      <c r="E425" s="26" t="s">
        <v>203</v>
      </c>
      <c r="F425" s="27">
        <v>12.24</v>
      </c>
      <c r="G425" s="27">
        <v>12.24</v>
      </c>
      <c r="H425" s="161">
        <v>15.57</v>
      </c>
      <c r="I425" s="174">
        <v>17.68</v>
      </c>
      <c r="J425" s="143">
        <f t="shared" si="39"/>
        <v>33.25</v>
      </c>
      <c r="K425" s="143">
        <f t="shared" si="40"/>
        <v>190.57</v>
      </c>
      <c r="L425" s="143">
        <f t="shared" si="41"/>
        <v>216.4</v>
      </c>
      <c r="M425" s="143">
        <f t="shared" si="42"/>
        <v>406.98</v>
      </c>
      <c r="N425" s="29">
        <f t="shared" si="38"/>
        <v>1.3616976968879933E-4</v>
      </c>
    </row>
    <row r="426" spans="1:14" ht="27" x14ac:dyDescent="0.25">
      <c r="A426" s="23" t="s">
        <v>696</v>
      </c>
      <c r="B426" s="24">
        <v>89449</v>
      </c>
      <c r="C426" s="31" t="s">
        <v>92</v>
      </c>
      <c r="D426" s="23" t="s">
        <v>520</v>
      </c>
      <c r="E426" s="26" t="s">
        <v>203</v>
      </c>
      <c r="F426" s="27">
        <v>24.56</v>
      </c>
      <c r="G426" s="27">
        <v>24.56</v>
      </c>
      <c r="H426" s="161">
        <v>1.17</v>
      </c>
      <c r="I426" s="174">
        <v>21.96</v>
      </c>
      <c r="J426" s="143">
        <f t="shared" si="39"/>
        <v>23.130000000000003</v>
      </c>
      <c r="K426" s="143">
        <f t="shared" si="40"/>
        <v>28.73</v>
      </c>
      <c r="L426" s="143">
        <f t="shared" si="41"/>
        <v>539.33000000000004</v>
      </c>
      <c r="M426" s="143">
        <f t="shared" si="42"/>
        <v>568.07000000000005</v>
      </c>
      <c r="N426" s="29">
        <f t="shared" si="38"/>
        <v>1.9006821236207242E-4</v>
      </c>
    </row>
    <row r="427" spans="1:14" ht="27" x14ac:dyDescent="0.25">
      <c r="A427" s="23" t="s">
        <v>697</v>
      </c>
      <c r="B427" s="24">
        <v>89364</v>
      </c>
      <c r="C427" s="31" t="s">
        <v>92</v>
      </c>
      <c r="D427" s="23" t="s">
        <v>698</v>
      </c>
      <c r="E427" s="26" t="s">
        <v>366</v>
      </c>
      <c r="F427" s="27">
        <v>1</v>
      </c>
      <c r="G427" s="27">
        <v>1</v>
      </c>
      <c r="H427" s="161">
        <v>5.21</v>
      </c>
      <c r="I427" s="174">
        <v>6.98</v>
      </c>
      <c r="J427" s="143">
        <f t="shared" si="39"/>
        <v>12.190000000000001</v>
      </c>
      <c r="K427" s="143">
        <f t="shared" si="40"/>
        <v>5.21</v>
      </c>
      <c r="L427" s="143">
        <f t="shared" si="41"/>
        <v>6.98</v>
      </c>
      <c r="M427" s="143">
        <f t="shared" si="42"/>
        <v>12.19</v>
      </c>
      <c r="N427" s="29">
        <f t="shared" si="38"/>
        <v>4.0786021241988883E-6</v>
      </c>
    </row>
    <row r="428" spans="1:14" ht="27" x14ac:dyDescent="0.25">
      <c r="A428" s="23" t="s">
        <v>699</v>
      </c>
      <c r="B428" s="24">
        <v>89369</v>
      </c>
      <c r="C428" s="31" t="s">
        <v>92</v>
      </c>
      <c r="D428" s="23" t="s">
        <v>700</v>
      </c>
      <c r="E428" s="26" t="s">
        <v>366</v>
      </c>
      <c r="F428" s="27">
        <v>5</v>
      </c>
      <c r="G428" s="27">
        <v>5</v>
      </c>
      <c r="H428" s="161">
        <v>6.22</v>
      </c>
      <c r="I428" s="174">
        <v>13.39</v>
      </c>
      <c r="J428" s="143">
        <f t="shared" si="39"/>
        <v>19.61</v>
      </c>
      <c r="K428" s="143">
        <f t="shared" si="40"/>
        <v>31.1</v>
      </c>
      <c r="L428" s="143">
        <f t="shared" si="41"/>
        <v>66.95</v>
      </c>
      <c r="M428" s="143">
        <f t="shared" si="42"/>
        <v>98.05</v>
      </c>
      <c r="N428" s="29">
        <f t="shared" si="38"/>
        <v>3.2806147520730187E-5</v>
      </c>
    </row>
    <row r="429" spans="1:14" ht="27" customHeight="1" x14ac:dyDescent="0.25">
      <c r="A429" s="23" t="s">
        <v>701</v>
      </c>
      <c r="B429" s="24">
        <v>89503</v>
      </c>
      <c r="C429" s="31" t="s">
        <v>92</v>
      </c>
      <c r="D429" s="30" t="s">
        <v>702</v>
      </c>
      <c r="E429" s="26" t="s">
        <v>366</v>
      </c>
      <c r="F429" s="27">
        <v>8</v>
      </c>
      <c r="G429" s="27">
        <v>8</v>
      </c>
      <c r="H429" s="161">
        <v>4.37</v>
      </c>
      <c r="I429" s="174">
        <v>25.88</v>
      </c>
      <c r="J429" s="143">
        <f t="shared" si="39"/>
        <v>30.25</v>
      </c>
      <c r="K429" s="143">
        <f t="shared" si="40"/>
        <v>34.96</v>
      </c>
      <c r="L429" s="143">
        <f t="shared" si="41"/>
        <v>207.04</v>
      </c>
      <c r="M429" s="143">
        <f t="shared" si="42"/>
        <v>242</v>
      </c>
      <c r="N429" s="29">
        <f t="shared" si="38"/>
        <v>8.096978786350541E-5</v>
      </c>
    </row>
    <row r="430" spans="1:14" ht="27" customHeight="1" x14ac:dyDescent="0.25">
      <c r="A430" s="23" t="s">
        <v>703</v>
      </c>
      <c r="B430" s="24">
        <v>89443</v>
      </c>
      <c r="C430" s="31" t="s">
        <v>92</v>
      </c>
      <c r="D430" s="30" t="s">
        <v>704</v>
      </c>
      <c r="E430" s="26" t="s">
        <v>366</v>
      </c>
      <c r="F430" s="27">
        <v>1</v>
      </c>
      <c r="G430" s="27">
        <v>1</v>
      </c>
      <c r="H430" s="161">
        <v>7.42</v>
      </c>
      <c r="I430" s="174">
        <v>10.119999999999999</v>
      </c>
      <c r="J430" s="143">
        <f t="shared" si="39"/>
        <v>17.54</v>
      </c>
      <c r="K430" s="143">
        <f t="shared" si="40"/>
        <v>7.42</v>
      </c>
      <c r="L430" s="143">
        <f t="shared" si="41"/>
        <v>10.119999999999999</v>
      </c>
      <c r="M430" s="143">
        <f t="shared" si="42"/>
        <v>17.54</v>
      </c>
      <c r="N430" s="29">
        <f t="shared" si="38"/>
        <v>5.8686366906028299E-6</v>
      </c>
    </row>
    <row r="431" spans="1:14" ht="27" x14ac:dyDescent="0.25">
      <c r="A431" s="23" t="s">
        <v>705</v>
      </c>
      <c r="B431" s="24">
        <v>89625</v>
      </c>
      <c r="C431" s="31" t="s">
        <v>92</v>
      </c>
      <c r="D431" s="23" t="s">
        <v>706</v>
      </c>
      <c r="E431" s="26" t="s">
        <v>366</v>
      </c>
      <c r="F431" s="27">
        <v>4</v>
      </c>
      <c r="G431" s="27">
        <v>4</v>
      </c>
      <c r="H431" s="161">
        <v>5.82</v>
      </c>
      <c r="I431" s="174">
        <v>19.98</v>
      </c>
      <c r="J431" s="143">
        <f t="shared" si="39"/>
        <v>25.8</v>
      </c>
      <c r="K431" s="143">
        <f t="shared" si="40"/>
        <v>23.28</v>
      </c>
      <c r="L431" s="143">
        <f t="shared" si="41"/>
        <v>79.92</v>
      </c>
      <c r="M431" s="143">
        <f t="shared" si="42"/>
        <v>103.2</v>
      </c>
      <c r="N431" s="29">
        <f t="shared" si="38"/>
        <v>3.452926490708165E-5</v>
      </c>
    </row>
    <row r="432" spans="1:14" ht="18" x14ac:dyDescent="0.25">
      <c r="A432" s="23" t="s">
        <v>707</v>
      </c>
      <c r="B432" s="24">
        <v>81425</v>
      </c>
      <c r="C432" s="25" t="s">
        <v>71</v>
      </c>
      <c r="D432" s="23" t="s">
        <v>708</v>
      </c>
      <c r="E432" s="26" t="s">
        <v>85</v>
      </c>
      <c r="F432" s="27">
        <v>1</v>
      </c>
      <c r="G432" s="27">
        <v>1</v>
      </c>
      <c r="H432" s="161">
        <v>10.74</v>
      </c>
      <c r="I432" s="174">
        <v>16.059999999999999</v>
      </c>
      <c r="J432" s="143">
        <f t="shared" si="39"/>
        <v>26.799999999999997</v>
      </c>
      <c r="K432" s="143">
        <f t="shared" si="40"/>
        <v>10.74</v>
      </c>
      <c r="L432" s="143">
        <f t="shared" si="41"/>
        <v>16.059999999999999</v>
      </c>
      <c r="M432" s="143">
        <f t="shared" si="42"/>
        <v>26.8</v>
      </c>
      <c r="N432" s="29">
        <f t="shared" si="38"/>
        <v>8.9669021270328304E-6</v>
      </c>
    </row>
    <row r="433" spans="1:14" ht="27" x14ac:dyDescent="0.25">
      <c r="A433" s="23" t="s">
        <v>709</v>
      </c>
      <c r="B433" s="24">
        <v>89627</v>
      </c>
      <c r="C433" s="31" t="s">
        <v>92</v>
      </c>
      <c r="D433" s="23" t="s">
        <v>529</v>
      </c>
      <c r="E433" s="26" t="s">
        <v>366</v>
      </c>
      <c r="F433" s="27">
        <v>1</v>
      </c>
      <c r="G433" s="27">
        <v>1</v>
      </c>
      <c r="H433" s="161">
        <v>4.5199999999999996</v>
      </c>
      <c r="I433" s="174">
        <v>16.89</v>
      </c>
      <c r="J433" s="143">
        <f t="shared" si="39"/>
        <v>21.41</v>
      </c>
      <c r="K433" s="143">
        <f t="shared" si="40"/>
        <v>4.5199999999999996</v>
      </c>
      <c r="L433" s="143">
        <f t="shared" si="41"/>
        <v>16.89</v>
      </c>
      <c r="M433" s="143">
        <f t="shared" si="42"/>
        <v>21.41</v>
      </c>
      <c r="N433" s="29">
        <f t="shared" si="38"/>
        <v>7.1634841246183922E-6</v>
      </c>
    </row>
    <row r="434" spans="1:14" ht="36" x14ac:dyDescent="0.25">
      <c r="A434" s="32" t="s">
        <v>710</v>
      </c>
      <c r="B434" s="33">
        <v>89400</v>
      </c>
      <c r="C434" s="26" t="s">
        <v>92</v>
      </c>
      <c r="D434" s="23" t="s">
        <v>711</v>
      </c>
      <c r="E434" s="26" t="s">
        <v>366</v>
      </c>
      <c r="F434" s="27">
        <v>4</v>
      </c>
      <c r="G434" s="27">
        <v>4</v>
      </c>
      <c r="H434" s="161">
        <v>7.63</v>
      </c>
      <c r="I434" s="174">
        <v>12.91</v>
      </c>
      <c r="J434" s="143">
        <f t="shared" si="39"/>
        <v>20.54</v>
      </c>
      <c r="K434" s="143">
        <f t="shared" si="40"/>
        <v>30.52</v>
      </c>
      <c r="L434" s="143">
        <f t="shared" si="41"/>
        <v>51.64</v>
      </c>
      <c r="M434" s="143">
        <f t="shared" si="42"/>
        <v>82.16</v>
      </c>
      <c r="N434" s="29">
        <f t="shared" si="38"/>
        <v>2.7489577565560347E-5</v>
      </c>
    </row>
    <row r="435" spans="1:14" ht="18" x14ac:dyDescent="0.25">
      <c r="A435" s="23" t="s">
        <v>712</v>
      </c>
      <c r="B435" s="24">
        <v>81360</v>
      </c>
      <c r="C435" s="25" t="s">
        <v>71</v>
      </c>
      <c r="D435" s="23" t="s">
        <v>713</v>
      </c>
      <c r="E435" s="26" t="s">
        <v>85</v>
      </c>
      <c r="F435" s="27">
        <v>6</v>
      </c>
      <c r="G435" s="27">
        <v>6</v>
      </c>
      <c r="H435" s="161">
        <v>4.08</v>
      </c>
      <c r="I435" s="174">
        <v>8.27</v>
      </c>
      <c r="J435" s="143">
        <f t="shared" si="39"/>
        <v>12.35</v>
      </c>
      <c r="K435" s="143">
        <f t="shared" si="40"/>
        <v>24.48</v>
      </c>
      <c r="L435" s="143">
        <f t="shared" si="41"/>
        <v>49.62</v>
      </c>
      <c r="M435" s="143">
        <f t="shared" si="42"/>
        <v>74.099999999999994</v>
      </c>
      <c r="N435" s="29">
        <f t="shared" si="38"/>
        <v>2.4792815209445249E-5</v>
      </c>
    </row>
    <row r="436" spans="1:14" ht="36" customHeight="1" x14ac:dyDescent="0.25">
      <c r="A436" s="32" t="s">
        <v>714</v>
      </c>
      <c r="B436" s="33">
        <v>89366</v>
      </c>
      <c r="C436" s="26" t="s">
        <v>92</v>
      </c>
      <c r="D436" s="23" t="s">
        <v>524</v>
      </c>
      <c r="E436" s="26" t="s">
        <v>366</v>
      </c>
      <c r="F436" s="27">
        <v>2</v>
      </c>
      <c r="G436" s="27">
        <v>2</v>
      </c>
      <c r="H436" s="161">
        <v>4.8600000000000003</v>
      </c>
      <c r="I436" s="174">
        <v>12.94</v>
      </c>
      <c r="J436" s="143">
        <f t="shared" si="39"/>
        <v>17.8</v>
      </c>
      <c r="K436" s="143">
        <f t="shared" si="40"/>
        <v>9.7200000000000006</v>
      </c>
      <c r="L436" s="143">
        <f t="shared" si="41"/>
        <v>25.88</v>
      </c>
      <c r="M436" s="143">
        <f t="shared" si="42"/>
        <v>35.6</v>
      </c>
      <c r="N436" s="29">
        <f t="shared" si="38"/>
        <v>1.191125804934212E-5</v>
      </c>
    </row>
    <row r="437" spans="1:14" ht="27" x14ac:dyDescent="0.25">
      <c r="A437" s="23" t="s">
        <v>715</v>
      </c>
      <c r="B437" s="23" t="s">
        <v>526</v>
      </c>
      <c r="C437" s="31" t="s">
        <v>364</v>
      </c>
      <c r="D437" s="23" t="s">
        <v>527</v>
      </c>
      <c r="E437" s="26" t="s">
        <v>366</v>
      </c>
      <c r="F437" s="27">
        <v>3</v>
      </c>
      <c r="G437" s="27">
        <v>3</v>
      </c>
      <c r="H437" s="161">
        <v>5.15</v>
      </c>
      <c r="I437" s="174">
        <v>5.76</v>
      </c>
      <c r="J437" s="143">
        <f t="shared" si="39"/>
        <v>10.91</v>
      </c>
      <c r="K437" s="143">
        <f t="shared" si="40"/>
        <v>15.45</v>
      </c>
      <c r="L437" s="143">
        <f t="shared" si="41"/>
        <v>17.28</v>
      </c>
      <c r="M437" s="143">
        <f t="shared" si="42"/>
        <v>32.729999999999997</v>
      </c>
      <c r="N437" s="29">
        <f t="shared" si="38"/>
        <v>1.0950996515588975E-5</v>
      </c>
    </row>
    <row r="438" spans="1:14" ht="18" x14ac:dyDescent="0.25">
      <c r="A438" s="23" t="s">
        <v>716</v>
      </c>
      <c r="B438" s="24">
        <v>81180</v>
      </c>
      <c r="C438" s="25" t="s">
        <v>71</v>
      </c>
      <c r="D438" s="23" t="s">
        <v>533</v>
      </c>
      <c r="E438" s="26" t="s">
        <v>85</v>
      </c>
      <c r="F438" s="27">
        <v>1</v>
      </c>
      <c r="G438" s="27">
        <v>1</v>
      </c>
      <c r="H438" s="161">
        <v>5.01</v>
      </c>
      <c r="I438" s="174">
        <v>6.54</v>
      </c>
      <c r="J438" s="143">
        <f t="shared" si="39"/>
        <v>11.55</v>
      </c>
      <c r="K438" s="143">
        <f t="shared" si="40"/>
        <v>5.01</v>
      </c>
      <c r="L438" s="143">
        <f t="shared" si="41"/>
        <v>6.54</v>
      </c>
      <c r="M438" s="143">
        <f t="shared" si="42"/>
        <v>11.55</v>
      </c>
      <c r="N438" s="29">
        <f t="shared" si="38"/>
        <v>3.8644671480309403E-6</v>
      </c>
    </row>
    <row r="439" spans="1:14" ht="18" x14ac:dyDescent="0.25">
      <c r="A439" s="23" t="s">
        <v>717</v>
      </c>
      <c r="B439" s="24">
        <v>80926</v>
      </c>
      <c r="C439" s="25" t="s">
        <v>71</v>
      </c>
      <c r="D439" s="23" t="s">
        <v>535</v>
      </c>
      <c r="E439" s="26" t="s">
        <v>85</v>
      </c>
      <c r="F439" s="27">
        <v>1</v>
      </c>
      <c r="G439" s="27">
        <v>1</v>
      </c>
      <c r="H439" s="161">
        <v>21.84</v>
      </c>
      <c r="I439" s="174">
        <v>69.349999999999994</v>
      </c>
      <c r="J439" s="143">
        <f t="shared" si="39"/>
        <v>91.19</v>
      </c>
      <c r="K439" s="143">
        <f t="shared" si="40"/>
        <v>21.84</v>
      </c>
      <c r="L439" s="143">
        <f t="shared" si="41"/>
        <v>69.349999999999994</v>
      </c>
      <c r="M439" s="143">
        <f t="shared" si="42"/>
        <v>91.19</v>
      </c>
      <c r="N439" s="29">
        <f t="shared" si="38"/>
        <v>3.0510888244929992E-5</v>
      </c>
    </row>
    <row r="440" spans="1:14" ht="18" x14ac:dyDescent="0.25">
      <c r="A440" s="23" t="s">
        <v>718</v>
      </c>
      <c r="B440" s="24">
        <v>80927</v>
      </c>
      <c r="C440" s="25" t="s">
        <v>71</v>
      </c>
      <c r="D440" s="23" t="s">
        <v>719</v>
      </c>
      <c r="E440" s="26" t="s">
        <v>85</v>
      </c>
      <c r="F440" s="27">
        <v>2</v>
      </c>
      <c r="G440" s="27">
        <v>2</v>
      </c>
      <c r="H440" s="161">
        <v>21.84</v>
      </c>
      <c r="I440" s="174">
        <v>94.5</v>
      </c>
      <c r="J440" s="143">
        <f t="shared" si="39"/>
        <v>116.34</v>
      </c>
      <c r="K440" s="143">
        <f t="shared" si="40"/>
        <v>43.68</v>
      </c>
      <c r="L440" s="143">
        <f t="shared" si="41"/>
        <v>189</v>
      </c>
      <c r="M440" s="143">
        <f t="shared" si="42"/>
        <v>232.68</v>
      </c>
      <c r="N440" s="29">
        <f t="shared" si="38"/>
        <v>7.7851447273059665E-5</v>
      </c>
    </row>
    <row r="441" spans="1:14" ht="18" x14ac:dyDescent="0.25">
      <c r="A441" s="23" t="s">
        <v>720</v>
      </c>
      <c r="B441" s="24">
        <v>80929</v>
      </c>
      <c r="C441" s="25" t="s">
        <v>71</v>
      </c>
      <c r="D441" s="23" t="s">
        <v>721</v>
      </c>
      <c r="E441" s="26" t="s">
        <v>85</v>
      </c>
      <c r="F441" s="27">
        <v>2</v>
      </c>
      <c r="G441" s="27">
        <v>2</v>
      </c>
      <c r="H441" s="161">
        <v>34.03</v>
      </c>
      <c r="I441" s="174">
        <v>140.77000000000001</v>
      </c>
      <c r="J441" s="143">
        <f t="shared" si="39"/>
        <v>174.8</v>
      </c>
      <c r="K441" s="143">
        <f t="shared" si="40"/>
        <v>68.06</v>
      </c>
      <c r="L441" s="143">
        <f t="shared" si="41"/>
        <v>281.54000000000002</v>
      </c>
      <c r="M441" s="143">
        <f t="shared" si="42"/>
        <v>349.6</v>
      </c>
      <c r="N441" s="29">
        <f t="shared" si="38"/>
        <v>1.1697123073174171E-4</v>
      </c>
    </row>
    <row r="442" spans="1:14" ht="18" x14ac:dyDescent="0.25">
      <c r="A442" s="34" t="s">
        <v>722</v>
      </c>
      <c r="B442" s="51"/>
      <c r="C442" s="51"/>
      <c r="D442" s="34" t="s">
        <v>537</v>
      </c>
      <c r="E442" s="52"/>
      <c r="F442" s="52"/>
      <c r="G442" s="52"/>
      <c r="H442" s="165"/>
      <c r="I442" s="178"/>
      <c r="J442" s="151"/>
      <c r="K442" s="147"/>
      <c r="L442" s="147"/>
      <c r="M442" s="147">
        <f>SUM(M443:M456)</f>
        <v>1618.56</v>
      </c>
      <c r="N442" s="37">
        <f t="shared" si="38"/>
        <v>5.4154735472874093E-4</v>
      </c>
    </row>
    <row r="443" spans="1:14" ht="36" x14ac:dyDescent="0.25">
      <c r="A443" s="32" t="s">
        <v>723</v>
      </c>
      <c r="B443" s="33">
        <v>89711</v>
      </c>
      <c r="C443" s="26" t="s">
        <v>92</v>
      </c>
      <c r="D443" s="23" t="s">
        <v>724</v>
      </c>
      <c r="E443" s="26" t="s">
        <v>203</v>
      </c>
      <c r="F443" s="27">
        <v>6.59</v>
      </c>
      <c r="G443" s="27">
        <v>6.59</v>
      </c>
      <c r="H443" s="161">
        <v>10.06</v>
      </c>
      <c r="I443" s="174">
        <v>8.98</v>
      </c>
      <c r="J443" s="143">
        <f t="shared" si="39"/>
        <v>19.04</v>
      </c>
      <c r="K443" s="143">
        <f t="shared" si="40"/>
        <v>66.290000000000006</v>
      </c>
      <c r="L443" s="143">
        <f t="shared" si="41"/>
        <v>59.17</v>
      </c>
      <c r="M443" s="143">
        <f t="shared" si="42"/>
        <v>125.47</v>
      </c>
      <c r="N443" s="29">
        <f t="shared" si="38"/>
        <v>4.1980492905925719E-5</v>
      </c>
    </row>
    <row r="444" spans="1:14" ht="36" x14ac:dyDescent="0.25">
      <c r="A444" s="32" t="s">
        <v>725</v>
      </c>
      <c r="B444" s="33">
        <v>89712</v>
      </c>
      <c r="C444" s="26" t="s">
        <v>92</v>
      </c>
      <c r="D444" s="30" t="s">
        <v>726</v>
      </c>
      <c r="E444" s="26" t="s">
        <v>203</v>
      </c>
      <c r="F444" s="27">
        <v>14.04</v>
      </c>
      <c r="G444" s="27">
        <v>14.04</v>
      </c>
      <c r="H444" s="161">
        <v>10.93</v>
      </c>
      <c r="I444" s="174">
        <v>13.46</v>
      </c>
      <c r="J444" s="143">
        <f t="shared" si="39"/>
        <v>24.39</v>
      </c>
      <c r="K444" s="143">
        <f t="shared" si="40"/>
        <v>153.44999999999999</v>
      </c>
      <c r="L444" s="143">
        <f t="shared" si="41"/>
        <v>188.97</v>
      </c>
      <c r="M444" s="143">
        <f t="shared" si="42"/>
        <v>342.43</v>
      </c>
      <c r="N444" s="29">
        <f t="shared" si="38"/>
        <v>1.1457224982686015E-4</v>
      </c>
    </row>
    <row r="445" spans="1:14" ht="36" x14ac:dyDescent="0.25">
      <c r="A445" s="32" t="s">
        <v>727</v>
      </c>
      <c r="B445" s="33">
        <v>89714</v>
      </c>
      <c r="C445" s="26" t="s">
        <v>92</v>
      </c>
      <c r="D445" s="30" t="s">
        <v>728</v>
      </c>
      <c r="E445" s="26" t="s">
        <v>203</v>
      </c>
      <c r="F445" s="27">
        <v>6.41</v>
      </c>
      <c r="G445" s="27">
        <v>6.41</v>
      </c>
      <c r="H445" s="161">
        <v>15.27</v>
      </c>
      <c r="I445" s="174">
        <v>21.19</v>
      </c>
      <c r="J445" s="143">
        <f t="shared" si="39"/>
        <v>36.46</v>
      </c>
      <c r="K445" s="143">
        <f t="shared" si="40"/>
        <v>97.88</v>
      </c>
      <c r="L445" s="143">
        <f t="shared" si="41"/>
        <v>135.82</v>
      </c>
      <c r="M445" s="143">
        <f t="shared" si="42"/>
        <v>233.7</v>
      </c>
      <c r="N445" s="29">
        <f t="shared" si="38"/>
        <v>7.8192724891327329E-5</v>
      </c>
    </row>
    <row r="446" spans="1:14" ht="36" customHeight="1" x14ac:dyDescent="0.25">
      <c r="A446" s="32" t="s">
        <v>729</v>
      </c>
      <c r="B446" s="33">
        <v>89728</v>
      </c>
      <c r="C446" s="26" t="s">
        <v>92</v>
      </c>
      <c r="D446" s="30" t="s">
        <v>730</v>
      </c>
      <c r="E446" s="26" t="s">
        <v>366</v>
      </c>
      <c r="F446" s="27">
        <v>5</v>
      </c>
      <c r="G446" s="27">
        <v>5</v>
      </c>
      <c r="H446" s="161">
        <v>4.3499999999999996</v>
      </c>
      <c r="I446" s="174">
        <v>7.37</v>
      </c>
      <c r="J446" s="143">
        <f t="shared" si="39"/>
        <v>11.719999999999999</v>
      </c>
      <c r="K446" s="143">
        <f t="shared" si="40"/>
        <v>21.75</v>
      </c>
      <c r="L446" s="143">
        <f t="shared" si="41"/>
        <v>36.85</v>
      </c>
      <c r="M446" s="143">
        <f t="shared" si="42"/>
        <v>58.6</v>
      </c>
      <c r="N446" s="29">
        <f t="shared" si="38"/>
        <v>1.9606733755377758E-5</v>
      </c>
    </row>
    <row r="447" spans="1:14" ht="27" x14ac:dyDescent="0.25">
      <c r="A447" s="23" t="s">
        <v>731</v>
      </c>
      <c r="B447" s="23" t="s">
        <v>541</v>
      </c>
      <c r="C447" s="31" t="s">
        <v>364</v>
      </c>
      <c r="D447" s="30" t="s">
        <v>542</v>
      </c>
      <c r="E447" s="26" t="s">
        <v>366</v>
      </c>
      <c r="F447" s="27">
        <v>6</v>
      </c>
      <c r="G447" s="27">
        <v>6</v>
      </c>
      <c r="H447" s="161">
        <v>11.34</v>
      </c>
      <c r="I447" s="174">
        <v>17.78</v>
      </c>
      <c r="J447" s="143">
        <f t="shared" si="39"/>
        <v>29.12</v>
      </c>
      <c r="K447" s="143">
        <f t="shared" si="40"/>
        <v>68.040000000000006</v>
      </c>
      <c r="L447" s="143">
        <f t="shared" si="41"/>
        <v>106.68</v>
      </c>
      <c r="M447" s="143">
        <f t="shared" si="42"/>
        <v>174.72</v>
      </c>
      <c r="N447" s="29">
        <f t="shared" si="38"/>
        <v>5.8458848493849856E-5</v>
      </c>
    </row>
    <row r="448" spans="1:14" ht="18" x14ac:dyDescent="0.25">
      <c r="A448" s="23" t="s">
        <v>732</v>
      </c>
      <c r="B448" s="24">
        <v>81702</v>
      </c>
      <c r="C448" s="25" t="s">
        <v>71</v>
      </c>
      <c r="D448" s="23" t="s">
        <v>733</v>
      </c>
      <c r="E448" s="26" t="s">
        <v>85</v>
      </c>
      <c r="F448" s="27">
        <v>1</v>
      </c>
      <c r="G448" s="27">
        <v>1</v>
      </c>
      <c r="H448" s="161">
        <v>11.82</v>
      </c>
      <c r="I448" s="174">
        <v>30.22</v>
      </c>
      <c r="J448" s="143">
        <f t="shared" si="39"/>
        <v>42.04</v>
      </c>
      <c r="K448" s="143">
        <f t="shared" si="40"/>
        <v>11.82</v>
      </c>
      <c r="L448" s="143">
        <f t="shared" si="41"/>
        <v>30.22</v>
      </c>
      <c r="M448" s="143">
        <f t="shared" si="42"/>
        <v>42.04</v>
      </c>
      <c r="N448" s="29">
        <f t="shared" si="38"/>
        <v>1.4065991247032096E-5</v>
      </c>
    </row>
    <row r="449" spans="1:14" ht="45.75" customHeight="1" x14ac:dyDescent="0.25">
      <c r="A449" s="32" t="s">
        <v>734</v>
      </c>
      <c r="B449" s="33">
        <v>89726</v>
      </c>
      <c r="C449" s="26" t="s">
        <v>92</v>
      </c>
      <c r="D449" s="23" t="s">
        <v>735</v>
      </c>
      <c r="E449" s="26" t="s">
        <v>366</v>
      </c>
      <c r="F449" s="27">
        <v>2</v>
      </c>
      <c r="G449" s="27">
        <v>2</v>
      </c>
      <c r="H449" s="161">
        <v>4.3499999999999996</v>
      </c>
      <c r="I449" s="174">
        <v>3.84</v>
      </c>
      <c r="J449" s="143">
        <f t="shared" si="39"/>
        <v>8.19</v>
      </c>
      <c r="K449" s="143">
        <f t="shared" si="40"/>
        <v>8.6999999999999993</v>
      </c>
      <c r="L449" s="143">
        <f t="shared" si="41"/>
        <v>7.68</v>
      </c>
      <c r="M449" s="143">
        <f t="shared" si="42"/>
        <v>16.38</v>
      </c>
      <c r="N449" s="29">
        <f t="shared" si="38"/>
        <v>5.4805170462984238E-6</v>
      </c>
    </row>
    <row r="450" spans="1:14" ht="36" customHeight="1" x14ac:dyDescent="0.25">
      <c r="A450" s="32" t="s">
        <v>736</v>
      </c>
      <c r="B450" s="33">
        <v>89731</v>
      </c>
      <c r="C450" s="26" t="s">
        <v>92</v>
      </c>
      <c r="D450" s="30" t="s">
        <v>737</v>
      </c>
      <c r="E450" s="26" t="s">
        <v>366</v>
      </c>
      <c r="F450" s="27">
        <v>3</v>
      </c>
      <c r="G450" s="27">
        <v>3</v>
      </c>
      <c r="H450" s="161">
        <v>4.7300000000000004</v>
      </c>
      <c r="I450" s="174">
        <v>8.89</v>
      </c>
      <c r="J450" s="143">
        <f t="shared" si="39"/>
        <v>13.620000000000001</v>
      </c>
      <c r="K450" s="143">
        <f t="shared" si="40"/>
        <v>14.19</v>
      </c>
      <c r="L450" s="143">
        <f t="shared" si="41"/>
        <v>26.67</v>
      </c>
      <c r="M450" s="143">
        <f t="shared" si="42"/>
        <v>40.86</v>
      </c>
      <c r="N450" s="29">
        <f t="shared" si="38"/>
        <v>1.3671179884722442E-5</v>
      </c>
    </row>
    <row r="451" spans="1:14" ht="45.75" customHeight="1" x14ac:dyDescent="0.25">
      <c r="A451" s="32" t="s">
        <v>738</v>
      </c>
      <c r="B451" s="33">
        <v>89744</v>
      </c>
      <c r="C451" s="26" t="s">
        <v>92</v>
      </c>
      <c r="D451" s="23" t="s">
        <v>739</v>
      </c>
      <c r="E451" s="26" t="s">
        <v>366</v>
      </c>
      <c r="F451" s="27">
        <v>5</v>
      </c>
      <c r="G451" s="27">
        <v>5</v>
      </c>
      <c r="H451" s="161">
        <v>6.61</v>
      </c>
      <c r="I451" s="174">
        <v>19.989999999999998</v>
      </c>
      <c r="J451" s="143">
        <f t="shared" si="39"/>
        <v>26.599999999999998</v>
      </c>
      <c r="K451" s="143">
        <f t="shared" si="40"/>
        <v>33.049999999999997</v>
      </c>
      <c r="L451" s="143">
        <f t="shared" si="41"/>
        <v>99.95</v>
      </c>
      <c r="M451" s="143">
        <f t="shared" si="42"/>
        <v>133</v>
      </c>
      <c r="N451" s="29">
        <f t="shared" si="38"/>
        <v>4.4499924734901733E-5</v>
      </c>
    </row>
    <row r="452" spans="1:14" ht="27" x14ac:dyDescent="0.25">
      <c r="A452" s="23" t="s">
        <v>740</v>
      </c>
      <c r="B452" s="23" t="s">
        <v>741</v>
      </c>
      <c r="C452" s="31" t="s">
        <v>364</v>
      </c>
      <c r="D452" s="23" t="s">
        <v>742</v>
      </c>
      <c r="E452" s="26" t="s">
        <v>366</v>
      </c>
      <c r="F452" s="27">
        <v>5</v>
      </c>
      <c r="G452" s="27">
        <v>5</v>
      </c>
      <c r="H452" s="161">
        <v>11.34</v>
      </c>
      <c r="I452" s="174">
        <v>8.06</v>
      </c>
      <c r="J452" s="143">
        <f t="shared" si="39"/>
        <v>19.399999999999999</v>
      </c>
      <c r="K452" s="143">
        <f t="shared" si="40"/>
        <v>56.7</v>
      </c>
      <c r="L452" s="143">
        <f t="shared" si="41"/>
        <v>40.299999999999997</v>
      </c>
      <c r="M452" s="143">
        <f t="shared" si="42"/>
        <v>97</v>
      </c>
      <c r="N452" s="29">
        <f t="shared" si="38"/>
        <v>3.245483232545465E-5</v>
      </c>
    </row>
    <row r="453" spans="1:14" ht="36" customHeight="1" x14ac:dyDescent="0.25">
      <c r="A453" s="32" t="s">
        <v>743</v>
      </c>
      <c r="B453" s="33">
        <v>89784</v>
      </c>
      <c r="C453" s="26" t="s">
        <v>92</v>
      </c>
      <c r="D453" s="30" t="s">
        <v>548</v>
      </c>
      <c r="E453" s="26" t="s">
        <v>366</v>
      </c>
      <c r="F453" s="27">
        <v>3</v>
      </c>
      <c r="G453" s="27">
        <v>3</v>
      </c>
      <c r="H453" s="161">
        <v>6.32</v>
      </c>
      <c r="I453" s="174">
        <v>16.7</v>
      </c>
      <c r="J453" s="143">
        <f t="shared" si="39"/>
        <v>23.02</v>
      </c>
      <c r="K453" s="143">
        <f t="shared" si="40"/>
        <v>18.96</v>
      </c>
      <c r="L453" s="143">
        <f t="shared" si="41"/>
        <v>50.1</v>
      </c>
      <c r="M453" s="143">
        <f t="shared" si="42"/>
        <v>69.06</v>
      </c>
      <c r="N453" s="29">
        <f t="shared" si="38"/>
        <v>2.3106502272122662E-5</v>
      </c>
    </row>
    <row r="454" spans="1:14" ht="18" x14ac:dyDescent="0.25">
      <c r="A454" s="23" t="s">
        <v>744</v>
      </c>
      <c r="B454" s="23" t="s">
        <v>553</v>
      </c>
      <c r="C454" s="31" t="s">
        <v>364</v>
      </c>
      <c r="D454" s="23" t="s">
        <v>554</v>
      </c>
      <c r="E454" s="26" t="s">
        <v>366</v>
      </c>
      <c r="F454" s="27">
        <v>3</v>
      </c>
      <c r="G454" s="27">
        <v>3</v>
      </c>
      <c r="H454" s="161">
        <v>8.59</v>
      </c>
      <c r="I454" s="174">
        <v>12.22</v>
      </c>
      <c r="J454" s="143">
        <f t="shared" si="39"/>
        <v>20.810000000000002</v>
      </c>
      <c r="K454" s="143">
        <f t="shared" si="40"/>
        <v>25.77</v>
      </c>
      <c r="L454" s="143">
        <f t="shared" si="41"/>
        <v>36.659999999999997</v>
      </c>
      <c r="M454" s="143">
        <f t="shared" si="42"/>
        <v>62.43</v>
      </c>
      <c r="N454" s="29">
        <f t="shared" si="38"/>
        <v>2.0888197753382822E-5</v>
      </c>
    </row>
    <row r="455" spans="1:14" ht="18" x14ac:dyDescent="0.25">
      <c r="A455" s="23" t="s">
        <v>745</v>
      </c>
      <c r="B455" s="23" t="s">
        <v>556</v>
      </c>
      <c r="C455" s="31" t="s">
        <v>364</v>
      </c>
      <c r="D455" s="23" t="s">
        <v>557</v>
      </c>
      <c r="E455" s="26" t="s">
        <v>366</v>
      </c>
      <c r="F455" s="27">
        <v>3</v>
      </c>
      <c r="G455" s="27">
        <v>3</v>
      </c>
      <c r="H455" s="161">
        <v>0.66</v>
      </c>
      <c r="I455" s="174">
        <v>9.99</v>
      </c>
      <c r="J455" s="143">
        <f t="shared" si="39"/>
        <v>10.65</v>
      </c>
      <c r="K455" s="143">
        <f t="shared" si="40"/>
        <v>1.98</v>
      </c>
      <c r="L455" s="143">
        <f t="shared" si="41"/>
        <v>29.97</v>
      </c>
      <c r="M455" s="143">
        <f t="shared" si="42"/>
        <v>31.95</v>
      </c>
      <c r="N455" s="29">
        <f t="shared" si="38"/>
        <v>1.0690019513384289E-5</v>
      </c>
    </row>
    <row r="456" spans="1:14" ht="36" customHeight="1" x14ac:dyDescent="0.25">
      <c r="A456" s="32" t="s">
        <v>746</v>
      </c>
      <c r="B456" s="32" t="s">
        <v>550</v>
      </c>
      <c r="C456" s="26" t="s">
        <v>364</v>
      </c>
      <c r="D456" s="30" t="s">
        <v>747</v>
      </c>
      <c r="E456" s="26" t="s">
        <v>366</v>
      </c>
      <c r="F456" s="27">
        <v>3</v>
      </c>
      <c r="G456" s="27">
        <v>3</v>
      </c>
      <c r="H456" s="161">
        <v>8.59</v>
      </c>
      <c r="I456" s="174">
        <v>55.05</v>
      </c>
      <c r="J456" s="143">
        <f t="shared" si="39"/>
        <v>63.64</v>
      </c>
      <c r="K456" s="143">
        <f t="shared" si="40"/>
        <v>25.77</v>
      </c>
      <c r="L456" s="143">
        <f t="shared" si="41"/>
        <v>165.15</v>
      </c>
      <c r="M456" s="143">
        <f t="shared" si="42"/>
        <v>190.92</v>
      </c>
      <c r="N456" s="29">
        <f t="shared" si="38"/>
        <v>6.3879140078101045E-5</v>
      </c>
    </row>
    <row r="457" spans="1:14" ht="18" x14ac:dyDescent="0.25">
      <c r="A457" s="34" t="s">
        <v>748</v>
      </c>
      <c r="B457" s="51"/>
      <c r="C457" s="51"/>
      <c r="D457" s="34" t="s">
        <v>749</v>
      </c>
      <c r="E457" s="52"/>
      <c r="F457" s="52"/>
      <c r="G457" s="52"/>
      <c r="H457" s="165"/>
      <c r="I457" s="178"/>
      <c r="J457" s="151"/>
      <c r="K457" s="147"/>
      <c r="L457" s="147"/>
      <c r="M457" s="147">
        <f>SUM(M458:M472)</f>
        <v>8080.5700000000015</v>
      </c>
      <c r="N457" s="37">
        <f t="shared" si="38"/>
        <v>2.7036447880834959E-3</v>
      </c>
    </row>
    <row r="458" spans="1:14" ht="27" x14ac:dyDescent="0.25">
      <c r="A458" s="23" t="s">
        <v>750</v>
      </c>
      <c r="B458" s="23" t="s">
        <v>751</v>
      </c>
      <c r="C458" s="31" t="s">
        <v>364</v>
      </c>
      <c r="D458" s="30" t="s">
        <v>752</v>
      </c>
      <c r="E458" s="26" t="s">
        <v>366</v>
      </c>
      <c r="F458" s="27">
        <v>5</v>
      </c>
      <c r="G458" s="27">
        <v>5</v>
      </c>
      <c r="H458" s="161">
        <v>3.67</v>
      </c>
      <c r="I458" s="174">
        <v>72.63</v>
      </c>
      <c r="J458" s="143">
        <f t="shared" si="39"/>
        <v>76.3</v>
      </c>
      <c r="K458" s="143">
        <f t="shared" si="40"/>
        <v>18.350000000000001</v>
      </c>
      <c r="L458" s="143">
        <f t="shared" si="41"/>
        <v>363.15</v>
      </c>
      <c r="M458" s="143">
        <f t="shared" si="42"/>
        <v>381.5</v>
      </c>
      <c r="N458" s="29">
        <f t="shared" si="38"/>
        <v>1.2764452095011288E-4</v>
      </c>
    </row>
    <row r="459" spans="1:14" ht="27" customHeight="1" x14ac:dyDescent="0.25">
      <c r="A459" s="23" t="s">
        <v>753</v>
      </c>
      <c r="B459" s="23" t="s">
        <v>754</v>
      </c>
      <c r="C459" s="31" t="s">
        <v>364</v>
      </c>
      <c r="D459" s="30" t="s">
        <v>755</v>
      </c>
      <c r="E459" s="26" t="s">
        <v>366</v>
      </c>
      <c r="F459" s="27">
        <v>3</v>
      </c>
      <c r="G459" s="27">
        <v>3</v>
      </c>
      <c r="H459" s="161">
        <v>3.67</v>
      </c>
      <c r="I459" s="174">
        <v>72.63</v>
      </c>
      <c r="J459" s="143">
        <f t="shared" si="39"/>
        <v>76.3</v>
      </c>
      <c r="K459" s="143">
        <f t="shared" si="40"/>
        <v>11.01</v>
      </c>
      <c r="L459" s="143">
        <f t="shared" si="41"/>
        <v>217.89</v>
      </c>
      <c r="M459" s="143">
        <f t="shared" si="42"/>
        <v>228.9</v>
      </c>
      <c r="N459" s="29">
        <f t="shared" si="38"/>
        <v>7.6586712570067718E-5</v>
      </c>
    </row>
    <row r="460" spans="1:14" ht="27" x14ac:dyDescent="0.25">
      <c r="A460" s="23" t="s">
        <v>756</v>
      </c>
      <c r="B460" s="24">
        <v>100866</v>
      </c>
      <c r="C460" s="31" t="s">
        <v>92</v>
      </c>
      <c r="D460" s="23" t="s">
        <v>757</v>
      </c>
      <c r="E460" s="26" t="s">
        <v>366</v>
      </c>
      <c r="F460" s="27">
        <v>2</v>
      </c>
      <c r="G460" s="27">
        <v>2</v>
      </c>
      <c r="H460" s="161">
        <v>23.44</v>
      </c>
      <c r="I460" s="174">
        <v>287.19</v>
      </c>
      <c r="J460" s="143">
        <f t="shared" si="39"/>
        <v>310.63</v>
      </c>
      <c r="K460" s="143">
        <f t="shared" si="40"/>
        <v>46.88</v>
      </c>
      <c r="L460" s="143">
        <f t="shared" si="41"/>
        <v>574.38</v>
      </c>
      <c r="M460" s="143">
        <f t="shared" si="42"/>
        <v>621.26</v>
      </c>
      <c r="N460" s="29">
        <f t="shared" si="38"/>
        <v>2.0786483639703045E-4</v>
      </c>
    </row>
    <row r="461" spans="1:14" ht="27" x14ac:dyDescent="0.25">
      <c r="A461" s="23" t="s">
        <v>758</v>
      </c>
      <c r="B461" s="24">
        <v>100868</v>
      </c>
      <c r="C461" s="31" t="s">
        <v>92</v>
      </c>
      <c r="D461" s="23" t="s">
        <v>759</v>
      </c>
      <c r="E461" s="26" t="s">
        <v>366</v>
      </c>
      <c r="F461" s="27">
        <v>3</v>
      </c>
      <c r="G461" s="27">
        <v>3</v>
      </c>
      <c r="H461" s="161">
        <v>23.44</v>
      </c>
      <c r="I461" s="174">
        <v>318.91000000000003</v>
      </c>
      <c r="J461" s="143">
        <f t="shared" si="39"/>
        <v>342.35</v>
      </c>
      <c r="K461" s="143">
        <f t="shared" si="40"/>
        <v>70.319999999999993</v>
      </c>
      <c r="L461" s="143">
        <f t="shared" si="41"/>
        <v>956.73</v>
      </c>
      <c r="M461" s="143">
        <f t="shared" si="42"/>
        <v>1027.05</v>
      </c>
      <c r="N461" s="29">
        <f t="shared" si="38"/>
        <v>3.4363644886451747E-4</v>
      </c>
    </row>
    <row r="462" spans="1:14" ht="83.25" customHeight="1" x14ac:dyDescent="0.25">
      <c r="A462" s="32" t="s">
        <v>760</v>
      </c>
      <c r="B462" s="32" t="s">
        <v>761</v>
      </c>
      <c r="C462" s="26" t="s">
        <v>364</v>
      </c>
      <c r="D462" s="23" t="s">
        <v>762</v>
      </c>
      <c r="E462" s="26" t="s">
        <v>366</v>
      </c>
      <c r="F462" s="27">
        <v>1</v>
      </c>
      <c r="G462" s="27">
        <v>1</v>
      </c>
      <c r="H462" s="161">
        <v>22.96</v>
      </c>
      <c r="I462" s="174">
        <v>283.70999999999998</v>
      </c>
      <c r="J462" s="143">
        <f t="shared" si="39"/>
        <v>306.66999999999996</v>
      </c>
      <c r="K462" s="143">
        <f t="shared" si="40"/>
        <v>22.96</v>
      </c>
      <c r="L462" s="143">
        <f t="shared" si="41"/>
        <v>283.70999999999998</v>
      </c>
      <c r="M462" s="143">
        <f t="shared" si="42"/>
        <v>306.67</v>
      </c>
      <c r="N462" s="29">
        <f t="shared" si="38"/>
        <v>1.0260745803347606E-4</v>
      </c>
    </row>
    <row r="463" spans="1:14" ht="36" x14ac:dyDescent="0.25">
      <c r="A463" s="32" t="s">
        <v>763</v>
      </c>
      <c r="B463" s="33">
        <v>86937</v>
      </c>
      <c r="C463" s="26" t="s">
        <v>92</v>
      </c>
      <c r="D463" s="30" t="s">
        <v>764</v>
      </c>
      <c r="E463" s="26" t="s">
        <v>366</v>
      </c>
      <c r="F463" s="27">
        <v>4</v>
      </c>
      <c r="G463" s="27">
        <v>4</v>
      </c>
      <c r="H463" s="161">
        <v>27.22</v>
      </c>
      <c r="I463" s="174">
        <v>191.12</v>
      </c>
      <c r="J463" s="143">
        <f t="shared" si="39"/>
        <v>218.34</v>
      </c>
      <c r="K463" s="143">
        <f t="shared" si="40"/>
        <v>108.88</v>
      </c>
      <c r="L463" s="143">
        <f t="shared" si="41"/>
        <v>764.48</v>
      </c>
      <c r="M463" s="143">
        <f t="shared" si="42"/>
        <v>873.36</v>
      </c>
      <c r="N463" s="29">
        <f t="shared" si="38"/>
        <v>2.9221394185318631E-4</v>
      </c>
    </row>
    <row r="464" spans="1:14" ht="27" customHeight="1" x14ac:dyDescent="0.25">
      <c r="A464" s="23" t="s">
        <v>765</v>
      </c>
      <c r="B464" s="24">
        <v>86906</v>
      </c>
      <c r="C464" s="31" t="s">
        <v>92</v>
      </c>
      <c r="D464" s="23" t="s">
        <v>766</v>
      </c>
      <c r="E464" s="26" t="s">
        <v>366</v>
      </c>
      <c r="F464" s="27">
        <v>4</v>
      </c>
      <c r="G464" s="27">
        <v>4</v>
      </c>
      <c r="H464" s="161">
        <v>2.37</v>
      </c>
      <c r="I464" s="174">
        <v>65.62</v>
      </c>
      <c r="J464" s="143">
        <f t="shared" si="39"/>
        <v>67.990000000000009</v>
      </c>
      <c r="K464" s="143">
        <f t="shared" si="40"/>
        <v>9.48</v>
      </c>
      <c r="L464" s="143">
        <f t="shared" si="41"/>
        <v>262.48</v>
      </c>
      <c r="M464" s="143">
        <f t="shared" si="42"/>
        <v>271.95999999999998</v>
      </c>
      <c r="N464" s="29">
        <f t="shared" si="38"/>
        <v>9.0993981435367479E-5</v>
      </c>
    </row>
    <row r="465" spans="1:14" ht="18" x14ac:dyDescent="0.25">
      <c r="A465" s="23" t="s">
        <v>767</v>
      </c>
      <c r="B465" s="24">
        <v>80811</v>
      </c>
      <c r="C465" s="25" t="s">
        <v>71</v>
      </c>
      <c r="D465" s="23" t="s">
        <v>768</v>
      </c>
      <c r="E465" s="26" t="s">
        <v>85</v>
      </c>
      <c r="F465" s="27">
        <v>2</v>
      </c>
      <c r="G465" s="27">
        <v>2</v>
      </c>
      <c r="H465" s="161">
        <v>7.15</v>
      </c>
      <c r="I465" s="174">
        <v>51.06</v>
      </c>
      <c r="J465" s="143">
        <f t="shared" si="39"/>
        <v>58.21</v>
      </c>
      <c r="K465" s="143">
        <f t="shared" si="40"/>
        <v>14.3</v>
      </c>
      <c r="L465" s="143">
        <f t="shared" si="41"/>
        <v>102.12</v>
      </c>
      <c r="M465" s="143">
        <f t="shared" si="42"/>
        <v>116.42</v>
      </c>
      <c r="N465" s="29">
        <f t="shared" ref="N465:N528" si="43">M465/$M$1279</f>
        <v>3.8952490508550826E-5</v>
      </c>
    </row>
    <row r="466" spans="1:14" ht="27" x14ac:dyDescent="0.25">
      <c r="A466" s="23" t="s">
        <v>769</v>
      </c>
      <c r="B466" s="24">
        <v>95469</v>
      </c>
      <c r="C466" s="31" t="s">
        <v>92</v>
      </c>
      <c r="D466" s="23" t="s">
        <v>770</v>
      </c>
      <c r="E466" s="26" t="s">
        <v>366</v>
      </c>
      <c r="F466" s="27">
        <v>5</v>
      </c>
      <c r="G466" s="27">
        <v>5</v>
      </c>
      <c r="H466" s="161">
        <v>14.64</v>
      </c>
      <c r="I466" s="174">
        <v>266.86</v>
      </c>
      <c r="J466" s="143">
        <f t="shared" si="39"/>
        <v>281.5</v>
      </c>
      <c r="K466" s="143">
        <f t="shared" si="40"/>
        <v>73.2</v>
      </c>
      <c r="L466" s="143">
        <f t="shared" si="41"/>
        <v>1334.3</v>
      </c>
      <c r="M466" s="143">
        <f t="shared" si="42"/>
        <v>1407.5</v>
      </c>
      <c r="N466" s="29">
        <f t="shared" si="43"/>
        <v>4.7092965461935485E-4</v>
      </c>
    </row>
    <row r="467" spans="1:14" ht="27" x14ac:dyDescent="0.25">
      <c r="A467" s="23" t="s">
        <v>771</v>
      </c>
      <c r="B467" s="24">
        <v>80517</v>
      </c>
      <c r="C467" s="25" t="s">
        <v>71</v>
      </c>
      <c r="D467" s="23" t="s">
        <v>772</v>
      </c>
      <c r="E467" s="26" t="s">
        <v>85</v>
      </c>
      <c r="F467" s="27">
        <v>5</v>
      </c>
      <c r="G467" s="27">
        <v>5</v>
      </c>
      <c r="H467" s="161">
        <v>58.32</v>
      </c>
      <c r="I467" s="174">
        <v>265.68</v>
      </c>
      <c r="J467" s="143">
        <f t="shared" ref="J467:J529" si="44">H467+I467</f>
        <v>324</v>
      </c>
      <c r="K467" s="143">
        <f t="shared" si="40"/>
        <v>291.60000000000002</v>
      </c>
      <c r="L467" s="143">
        <f t="shared" si="41"/>
        <v>1328.4</v>
      </c>
      <c r="M467" s="143">
        <f t="shared" si="42"/>
        <v>1620</v>
      </c>
      <c r="N467" s="29">
        <f t="shared" si="43"/>
        <v>5.4202915842511891E-4</v>
      </c>
    </row>
    <row r="468" spans="1:14" ht="18" x14ac:dyDescent="0.25">
      <c r="A468" s="23" t="s">
        <v>773</v>
      </c>
      <c r="B468" s="24">
        <v>80520</v>
      </c>
      <c r="C468" s="25" t="s">
        <v>71</v>
      </c>
      <c r="D468" s="23" t="s">
        <v>774</v>
      </c>
      <c r="E468" s="26" t="s">
        <v>775</v>
      </c>
      <c r="F468" s="27">
        <v>5</v>
      </c>
      <c r="G468" s="27">
        <v>5</v>
      </c>
      <c r="H468" s="161">
        <v>7.15</v>
      </c>
      <c r="I468" s="174">
        <v>4.8899999999999997</v>
      </c>
      <c r="J468" s="143">
        <f t="shared" si="44"/>
        <v>12.04</v>
      </c>
      <c r="K468" s="143">
        <f t="shared" ref="K468:K531" si="45">TRUNC(H468*G468,2)</f>
        <v>35.75</v>
      </c>
      <c r="L468" s="143">
        <f t="shared" ref="L468:L531" si="46">TRUNC(I468*G468,2)</f>
        <v>24.45</v>
      </c>
      <c r="M468" s="143">
        <f t="shared" ref="M468:M531" si="47">TRUNC((I468+H468)*G468,2)</f>
        <v>60.2</v>
      </c>
      <c r="N468" s="29">
        <f t="shared" si="43"/>
        <v>2.0142071195797628E-5</v>
      </c>
    </row>
    <row r="469" spans="1:14" ht="18" x14ac:dyDescent="0.25">
      <c r="A469" s="23" t="s">
        <v>776</v>
      </c>
      <c r="B469" s="24">
        <v>80526</v>
      </c>
      <c r="C469" s="25" t="s">
        <v>71</v>
      </c>
      <c r="D469" s="23" t="s">
        <v>777</v>
      </c>
      <c r="E469" s="26" t="s">
        <v>85</v>
      </c>
      <c r="F469" s="27">
        <v>5</v>
      </c>
      <c r="G469" s="27">
        <v>5</v>
      </c>
      <c r="H469" s="161">
        <v>5.37</v>
      </c>
      <c r="I469" s="174">
        <v>139.9</v>
      </c>
      <c r="J469" s="143">
        <f t="shared" si="44"/>
        <v>145.27000000000001</v>
      </c>
      <c r="K469" s="143">
        <f t="shared" si="45"/>
        <v>26.85</v>
      </c>
      <c r="L469" s="143">
        <f t="shared" si="46"/>
        <v>699.5</v>
      </c>
      <c r="M469" s="143">
        <f t="shared" si="47"/>
        <v>726.35</v>
      </c>
      <c r="N469" s="29">
        <f t="shared" si="43"/>
        <v>2.4302646865560808E-4</v>
      </c>
    </row>
    <row r="470" spans="1:14" ht="18" x14ac:dyDescent="0.25">
      <c r="A470" s="23" t="s">
        <v>778</v>
      </c>
      <c r="B470" s="24">
        <v>80513</v>
      </c>
      <c r="C470" s="25" t="s">
        <v>71</v>
      </c>
      <c r="D470" s="23" t="s">
        <v>779</v>
      </c>
      <c r="E470" s="26" t="s">
        <v>85</v>
      </c>
      <c r="F470" s="27">
        <v>5</v>
      </c>
      <c r="G470" s="27">
        <v>5</v>
      </c>
      <c r="H470" s="161">
        <v>11.46</v>
      </c>
      <c r="I470" s="174">
        <v>12</v>
      </c>
      <c r="J470" s="143">
        <f t="shared" si="44"/>
        <v>23.46</v>
      </c>
      <c r="K470" s="143">
        <f t="shared" si="45"/>
        <v>57.3</v>
      </c>
      <c r="L470" s="143">
        <f t="shared" si="46"/>
        <v>60</v>
      </c>
      <c r="M470" s="143">
        <f t="shared" si="47"/>
        <v>117.3</v>
      </c>
      <c r="N470" s="29">
        <f t="shared" si="43"/>
        <v>3.9246926100781752E-5</v>
      </c>
    </row>
    <row r="471" spans="1:14" ht="18" x14ac:dyDescent="0.25">
      <c r="A471" s="23" t="s">
        <v>780</v>
      </c>
      <c r="B471" s="24">
        <v>80514</v>
      </c>
      <c r="C471" s="25" t="s">
        <v>71</v>
      </c>
      <c r="D471" s="23" t="s">
        <v>781</v>
      </c>
      <c r="E471" s="26" t="s">
        <v>85</v>
      </c>
      <c r="F471" s="27">
        <v>5</v>
      </c>
      <c r="G471" s="27">
        <v>5</v>
      </c>
      <c r="H471" s="161">
        <v>5.01</v>
      </c>
      <c r="I471" s="174">
        <v>33.840000000000003</v>
      </c>
      <c r="J471" s="143">
        <f t="shared" si="44"/>
        <v>38.85</v>
      </c>
      <c r="K471" s="143">
        <f t="shared" si="45"/>
        <v>25.05</v>
      </c>
      <c r="L471" s="143">
        <f t="shared" si="46"/>
        <v>169.2</v>
      </c>
      <c r="M471" s="143">
        <f t="shared" si="47"/>
        <v>194.25</v>
      </c>
      <c r="N471" s="29">
        <f t="shared" si="43"/>
        <v>6.4993311125974897E-5</v>
      </c>
    </row>
    <row r="472" spans="1:14" ht="18" x14ac:dyDescent="0.25">
      <c r="A472" s="23" t="s">
        <v>782</v>
      </c>
      <c r="B472" s="23" t="s">
        <v>783</v>
      </c>
      <c r="C472" s="31" t="s">
        <v>364</v>
      </c>
      <c r="D472" s="23" t="s">
        <v>784</v>
      </c>
      <c r="E472" s="26" t="s">
        <v>366</v>
      </c>
      <c r="F472" s="27">
        <v>1</v>
      </c>
      <c r="G472" s="27">
        <v>1</v>
      </c>
      <c r="H472" s="161">
        <v>17.190000000000001</v>
      </c>
      <c r="I472" s="174">
        <v>110.66</v>
      </c>
      <c r="J472" s="143">
        <f t="shared" si="44"/>
        <v>127.85</v>
      </c>
      <c r="K472" s="143">
        <f t="shared" si="45"/>
        <v>17.190000000000001</v>
      </c>
      <c r="L472" s="143">
        <f t="shared" si="46"/>
        <v>110.66</v>
      </c>
      <c r="M472" s="143">
        <f t="shared" si="47"/>
        <v>127.85</v>
      </c>
      <c r="N472" s="29">
        <f t="shared" si="43"/>
        <v>4.2776807348550276E-5</v>
      </c>
    </row>
    <row r="473" spans="1:14" ht="15" customHeight="1" x14ac:dyDescent="0.25">
      <c r="A473" s="34" t="s">
        <v>785</v>
      </c>
      <c r="B473" s="51"/>
      <c r="C473" s="51"/>
      <c r="D473" s="34" t="s">
        <v>566</v>
      </c>
      <c r="E473" s="52"/>
      <c r="F473" s="52"/>
      <c r="G473" s="52"/>
      <c r="H473" s="165"/>
      <c r="I473" s="178"/>
      <c r="J473" s="151"/>
      <c r="K473" s="147"/>
      <c r="L473" s="147"/>
      <c r="M473" s="147">
        <f>SUM(M474:M475)</f>
        <v>300.5</v>
      </c>
      <c r="N473" s="37">
        <f t="shared" si="43"/>
        <v>1.0054306302885693E-4</v>
      </c>
    </row>
    <row r="474" spans="1:14" ht="27" x14ac:dyDescent="0.25">
      <c r="A474" s="23" t="s">
        <v>786</v>
      </c>
      <c r="B474" s="24">
        <v>93358</v>
      </c>
      <c r="C474" s="31" t="s">
        <v>92</v>
      </c>
      <c r="D474" s="30" t="s">
        <v>568</v>
      </c>
      <c r="E474" s="26" t="s">
        <v>23</v>
      </c>
      <c r="F474" s="27">
        <v>2.7</v>
      </c>
      <c r="G474" s="27">
        <v>2.7</v>
      </c>
      <c r="H474" s="161">
        <v>48.65</v>
      </c>
      <c r="I474" s="174">
        <v>21.52</v>
      </c>
      <c r="J474" s="143">
        <f t="shared" si="44"/>
        <v>70.17</v>
      </c>
      <c r="K474" s="143">
        <f t="shared" si="45"/>
        <v>131.35</v>
      </c>
      <c r="L474" s="143">
        <f t="shared" si="46"/>
        <v>58.1</v>
      </c>
      <c r="M474" s="143">
        <f t="shared" si="47"/>
        <v>189.45</v>
      </c>
      <c r="N474" s="29">
        <f t="shared" si="43"/>
        <v>6.3387298804715286E-5</v>
      </c>
    </row>
    <row r="475" spans="1:14" ht="15" customHeight="1" x14ac:dyDescent="0.25">
      <c r="A475" s="23" t="s">
        <v>787</v>
      </c>
      <c r="B475" s="24">
        <v>96995</v>
      </c>
      <c r="C475" s="31" t="s">
        <v>92</v>
      </c>
      <c r="D475" s="23" t="s">
        <v>238</v>
      </c>
      <c r="E475" s="26" t="s">
        <v>23</v>
      </c>
      <c r="F475" s="27">
        <v>2.61</v>
      </c>
      <c r="G475" s="27">
        <v>2.61</v>
      </c>
      <c r="H475" s="161">
        <v>29.5</v>
      </c>
      <c r="I475" s="174">
        <v>13.05</v>
      </c>
      <c r="J475" s="143">
        <f t="shared" si="44"/>
        <v>42.55</v>
      </c>
      <c r="K475" s="143">
        <f t="shared" si="45"/>
        <v>76.989999999999995</v>
      </c>
      <c r="L475" s="143">
        <f t="shared" si="46"/>
        <v>34.06</v>
      </c>
      <c r="M475" s="143">
        <f t="shared" si="47"/>
        <v>111.05</v>
      </c>
      <c r="N475" s="29">
        <f t="shared" si="43"/>
        <v>3.7155764224141637E-5</v>
      </c>
    </row>
    <row r="476" spans="1:14" x14ac:dyDescent="0.25">
      <c r="A476" s="14">
        <v>7</v>
      </c>
      <c r="B476" s="15"/>
      <c r="C476" s="15"/>
      <c r="D476" s="16" t="s">
        <v>46</v>
      </c>
      <c r="E476" s="17"/>
      <c r="F476" s="17"/>
      <c r="G476" s="17"/>
      <c r="H476" s="159"/>
      <c r="I476" s="172"/>
      <c r="J476" s="139"/>
      <c r="K476" s="144"/>
      <c r="L476" s="144"/>
      <c r="M476" s="140">
        <f>M477+M481+M484+M497+M530+M535+M537+M540+M545+M553+M556+M562+M565+M573+M576+M589+M593</f>
        <v>281936.57999999996</v>
      </c>
      <c r="N476" s="18">
        <f t="shared" si="43"/>
        <v>9.4332004436207512E-2</v>
      </c>
    </row>
    <row r="477" spans="1:14" x14ac:dyDescent="0.25">
      <c r="A477" s="19" t="s">
        <v>788</v>
      </c>
      <c r="B477" s="49"/>
      <c r="C477" s="49"/>
      <c r="D477" s="19" t="s">
        <v>69</v>
      </c>
      <c r="E477" s="21"/>
      <c r="F477" s="21"/>
      <c r="G477" s="21"/>
      <c r="H477" s="160"/>
      <c r="I477" s="173"/>
      <c r="J477" s="141"/>
      <c r="K477" s="142"/>
      <c r="L477" s="142"/>
      <c r="M477" s="142">
        <f>SUM(M478:M479)</f>
        <v>1699.67</v>
      </c>
      <c r="N477" s="22">
        <f t="shared" si="43"/>
        <v>5.6868561709902583E-4</v>
      </c>
    </row>
    <row r="478" spans="1:14" ht="36" x14ac:dyDescent="0.25">
      <c r="A478" s="32" t="s">
        <v>789</v>
      </c>
      <c r="B478" s="33">
        <v>20701</v>
      </c>
      <c r="C478" s="53" t="s">
        <v>268</v>
      </c>
      <c r="D478" s="30" t="s">
        <v>370</v>
      </c>
      <c r="E478" s="26" t="s">
        <v>27</v>
      </c>
      <c r="F478" s="27">
        <v>202.48</v>
      </c>
      <c r="G478" s="27">
        <v>202.48</v>
      </c>
      <c r="H478" s="161">
        <v>1.49</v>
      </c>
      <c r="I478" s="174">
        <v>3.76</v>
      </c>
      <c r="J478" s="143">
        <f t="shared" si="44"/>
        <v>5.25</v>
      </c>
      <c r="K478" s="143">
        <f t="shared" si="45"/>
        <v>301.69</v>
      </c>
      <c r="L478" s="143">
        <f t="shared" si="46"/>
        <v>761.32</v>
      </c>
      <c r="M478" s="143">
        <f t="shared" si="47"/>
        <v>1063.02</v>
      </c>
      <c r="N478" s="29">
        <f t="shared" si="43"/>
        <v>3.5567150369695671E-4</v>
      </c>
    </row>
    <row r="479" spans="1:14" x14ac:dyDescent="0.25">
      <c r="A479" s="34" t="s">
        <v>790</v>
      </c>
      <c r="B479" s="51"/>
      <c r="C479" s="51"/>
      <c r="D479" s="34" t="s">
        <v>791</v>
      </c>
      <c r="E479" s="52"/>
      <c r="F479" s="52"/>
      <c r="G479" s="52"/>
      <c r="H479" s="165"/>
      <c r="I479" s="178"/>
      <c r="J479" s="151"/>
      <c r="K479" s="147"/>
      <c r="L479" s="147"/>
      <c r="M479" s="147">
        <f>SUM(M480)</f>
        <v>636.65</v>
      </c>
      <c r="N479" s="37">
        <f t="shared" si="43"/>
        <v>2.130141134020691E-4</v>
      </c>
    </row>
    <row r="480" spans="1:14" ht="18" x14ac:dyDescent="0.25">
      <c r="A480" s="23" t="s">
        <v>792</v>
      </c>
      <c r="B480" s="24">
        <v>30101</v>
      </c>
      <c r="C480" s="25" t="s">
        <v>71</v>
      </c>
      <c r="D480" s="23" t="s">
        <v>184</v>
      </c>
      <c r="E480" s="26" t="s">
        <v>23</v>
      </c>
      <c r="F480" s="27">
        <v>14.17</v>
      </c>
      <c r="G480" s="27">
        <v>14.17</v>
      </c>
      <c r="H480" s="161">
        <v>8.94</v>
      </c>
      <c r="I480" s="174">
        <v>35.99</v>
      </c>
      <c r="J480" s="143">
        <f t="shared" si="44"/>
        <v>44.93</v>
      </c>
      <c r="K480" s="143">
        <f t="shared" si="45"/>
        <v>126.67</v>
      </c>
      <c r="L480" s="143">
        <f t="shared" si="46"/>
        <v>509.97</v>
      </c>
      <c r="M480" s="143">
        <f t="shared" si="47"/>
        <v>636.65</v>
      </c>
      <c r="N480" s="29">
        <f t="shared" si="43"/>
        <v>2.130141134020691E-4</v>
      </c>
    </row>
    <row r="481" spans="1:14" x14ac:dyDescent="0.25">
      <c r="A481" s="19" t="s">
        <v>793</v>
      </c>
      <c r="B481" s="49"/>
      <c r="C481" s="49"/>
      <c r="D481" s="19" t="s">
        <v>87</v>
      </c>
      <c r="E481" s="21"/>
      <c r="F481" s="21"/>
      <c r="G481" s="21"/>
      <c r="H481" s="160"/>
      <c r="I481" s="173"/>
      <c r="J481" s="141"/>
      <c r="K481" s="142"/>
      <c r="L481" s="142"/>
      <c r="M481" s="142">
        <f>SUM(M482:M483)</f>
        <v>1084.32</v>
      </c>
      <c r="N481" s="22">
        <f t="shared" si="43"/>
        <v>3.6279818337254621E-4</v>
      </c>
    </row>
    <row r="482" spans="1:14" ht="18" x14ac:dyDescent="0.25">
      <c r="A482" s="23" t="s">
        <v>794</v>
      </c>
      <c r="B482" s="24">
        <v>41003</v>
      </c>
      <c r="C482" s="25" t="s">
        <v>71</v>
      </c>
      <c r="D482" s="23" t="s">
        <v>382</v>
      </c>
      <c r="E482" s="26" t="s">
        <v>23</v>
      </c>
      <c r="F482" s="27">
        <v>40.49</v>
      </c>
      <c r="G482" s="27">
        <v>40.49</v>
      </c>
      <c r="H482" s="161">
        <v>24.88</v>
      </c>
      <c r="I482" s="174">
        <v>0</v>
      </c>
      <c r="J482" s="143">
        <f t="shared" si="44"/>
        <v>24.88</v>
      </c>
      <c r="K482" s="143">
        <f t="shared" si="45"/>
        <v>1007.39</v>
      </c>
      <c r="L482" s="143">
        <f t="shared" si="46"/>
        <v>0</v>
      </c>
      <c r="M482" s="143">
        <f t="shared" si="47"/>
        <v>1007.39</v>
      </c>
      <c r="N482" s="29">
        <f t="shared" si="43"/>
        <v>3.3705849006535835E-4</v>
      </c>
    </row>
    <row r="483" spans="1:14" ht="18" x14ac:dyDescent="0.25">
      <c r="A483" s="23" t="s">
        <v>795</v>
      </c>
      <c r="B483" s="24">
        <v>41009</v>
      </c>
      <c r="C483" s="25" t="s">
        <v>71</v>
      </c>
      <c r="D483" s="23" t="s">
        <v>196</v>
      </c>
      <c r="E483" s="26" t="s">
        <v>23</v>
      </c>
      <c r="F483" s="27">
        <v>40.49</v>
      </c>
      <c r="G483" s="27">
        <v>40.49</v>
      </c>
      <c r="H483" s="161">
        <v>0</v>
      </c>
      <c r="I483" s="174">
        <v>1.9</v>
      </c>
      <c r="J483" s="143">
        <f t="shared" si="44"/>
        <v>1.9</v>
      </c>
      <c r="K483" s="143">
        <f t="shared" si="45"/>
        <v>0</v>
      </c>
      <c r="L483" s="143">
        <f t="shared" si="46"/>
        <v>76.930000000000007</v>
      </c>
      <c r="M483" s="143">
        <f t="shared" si="47"/>
        <v>76.930000000000007</v>
      </c>
      <c r="N483" s="29">
        <f t="shared" si="43"/>
        <v>2.57396933071879E-5</v>
      </c>
    </row>
    <row r="484" spans="1:14" x14ac:dyDescent="0.25">
      <c r="A484" s="19" t="s">
        <v>796</v>
      </c>
      <c r="B484" s="49"/>
      <c r="C484" s="49"/>
      <c r="D484" s="19" t="s">
        <v>198</v>
      </c>
      <c r="E484" s="21"/>
      <c r="F484" s="21"/>
      <c r="G484" s="21"/>
      <c r="H484" s="160"/>
      <c r="I484" s="173"/>
      <c r="J484" s="141"/>
      <c r="K484" s="142"/>
      <c r="L484" s="142"/>
      <c r="M484" s="142">
        <f>M485</f>
        <v>25353.129999999997</v>
      </c>
      <c r="N484" s="22">
        <f t="shared" si="43"/>
        <v>8.4827998255201428E-3</v>
      </c>
    </row>
    <row r="485" spans="1:14" x14ac:dyDescent="0.25">
      <c r="A485" s="34" t="s">
        <v>797</v>
      </c>
      <c r="B485" s="51"/>
      <c r="C485" s="51"/>
      <c r="D485" s="34" t="s">
        <v>798</v>
      </c>
      <c r="E485" s="52"/>
      <c r="F485" s="52"/>
      <c r="G485" s="52"/>
      <c r="H485" s="165"/>
      <c r="I485" s="178"/>
      <c r="J485" s="151"/>
      <c r="K485" s="147"/>
      <c r="L485" s="147"/>
      <c r="M485" s="147">
        <f>SUM(M486:M496)</f>
        <v>25353.129999999997</v>
      </c>
      <c r="N485" s="37">
        <f t="shared" si="43"/>
        <v>8.4827998255201428E-3</v>
      </c>
    </row>
    <row r="486" spans="1:14" ht="18" x14ac:dyDescent="0.25">
      <c r="A486" s="23" t="s">
        <v>799</v>
      </c>
      <c r="B486" s="24">
        <v>50302</v>
      </c>
      <c r="C486" s="25" t="s">
        <v>71</v>
      </c>
      <c r="D486" s="23" t="s">
        <v>202</v>
      </c>
      <c r="E486" s="26" t="s">
        <v>203</v>
      </c>
      <c r="F486" s="27">
        <v>203.5</v>
      </c>
      <c r="G486" s="27">
        <v>203.5</v>
      </c>
      <c r="H486" s="161">
        <v>26</v>
      </c>
      <c r="I486" s="174">
        <v>24</v>
      </c>
      <c r="J486" s="143">
        <f t="shared" si="44"/>
        <v>50</v>
      </c>
      <c r="K486" s="143">
        <f t="shared" si="45"/>
        <v>5291</v>
      </c>
      <c r="L486" s="143">
        <f t="shared" si="46"/>
        <v>4884</v>
      </c>
      <c r="M486" s="143">
        <f t="shared" si="47"/>
        <v>10175</v>
      </c>
      <c r="N486" s="29">
        <f t="shared" si="43"/>
        <v>3.4044115351701139E-3</v>
      </c>
    </row>
    <row r="487" spans="1:14" ht="18" x14ac:dyDescent="0.25">
      <c r="A487" s="23" t="s">
        <v>800</v>
      </c>
      <c r="B487" s="24">
        <v>50901</v>
      </c>
      <c r="C487" s="25" t="s">
        <v>71</v>
      </c>
      <c r="D487" s="23" t="s">
        <v>590</v>
      </c>
      <c r="E487" s="26" t="s">
        <v>23</v>
      </c>
      <c r="F487" s="27">
        <v>9.3699999999999992</v>
      </c>
      <c r="G487" s="27">
        <v>9.3699999999999992</v>
      </c>
      <c r="H487" s="161">
        <v>40.409999999999997</v>
      </c>
      <c r="I487" s="174">
        <v>0</v>
      </c>
      <c r="J487" s="143">
        <f t="shared" si="44"/>
        <v>40.409999999999997</v>
      </c>
      <c r="K487" s="143">
        <f t="shared" si="45"/>
        <v>378.64</v>
      </c>
      <c r="L487" s="143">
        <f t="shared" si="46"/>
        <v>0</v>
      </c>
      <c r="M487" s="143">
        <f t="shared" si="47"/>
        <v>378.64</v>
      </c>
      <c r="N487" s="29">
        <f t="shared" si="43"/>
        <v>1.2668760527536236E-4</v>
      </c>
    </row>
    <row r="488" spans="1:14" ht="18" x14ac:dyDescent="0.25">
      <c r="A488" s="23" t="s">
        <v>801</v>
      </c>
      <c r="B488" s="24">
        <v>50902</v>
      </c>
      <c r="C488" s="25" t="s">
        <v>71</v>
      </c>
      <c r="D488" s="23" t="s">
        <v>214</v>
      </c>
      <c r="E488" s="26" t="s">
        <v>27</v>
      </c>
      <c r="F488" s="27">
        <v>15.62</v>
      </c>
      <c r="G488" s="27">
        <v>15.62</v>
      </c>
      <c r="H488" s="161">
        <v>4.97</v>
      </c>
      <c r="I488" s="174">
        <v>0</v>
      </c>
      <c r="J488" s="143">
        <f t="shared" si="44"/>
        <v>4.97</v>
      </c>
      <c r="K488" s="143">
        <f t="shared" si="45"/>
        <v>77.63</v>
      </c>
      <c r="L488" s="143">
        <f t="shared" si="46"/>
        <v>0</v>
      </c>
      <c r="M488" s="143">
        <f t="shared" si="47"/>
        <v>77.63</v>
      </c>
      <c r="N488" s="29">
        <f t="shared" si="43"/>
        <v>2.5973903437371588E-5</v>
      </c>
    </row>
    <row r="489" spans="1:14" ht="27" x14ac:dyDescent="0.25">
      <c r="A489" s="23" t="s">
        <v>802</v>
      </c>
      <c r="B489" s="24">
        <v>96616</v>
      </c>
      <c r="C489" s="31" t="s">
        <v>92</v>
      </c>
      <c r="D489" s="23" t="s">
        <v>803</v>
      </c>
      <c r="E489" s="26" t="s">
        <v>23</v>
      </c>
      <c r="F489" s="27">
        <v>0.78</v>
      </c>
      <c r="G489" s="27">
        <v>0.78</v>
      </c>
      <c r="H489" s="161">
        <v>204.59</v>
      </c>
      <c r="I489" s="174">
        <v>433.91</v>
      </c>
      <c r="J489" s="143">
        <f t="shared" si="44"/>
        <v>638.5</v>
      </c>
      <c r="K489" s="143">
        <f t="shared" si="45"/>
        <v>159.58000000000001</v>
      </c>
      <c r="L489" s="143">
        <f t="shared" si="46"/>
        <v>338.44</v>
      </c>
      <c r="M489" s="143">
        <f t="shared" si="47"/>
        <v>498.03</v>
      </c>
      <c r="N489" s="29">
        <f t="shared" si="43"/>
        <v>1.6663381590769255E-4</v>
      </c>
    </row>
    <row r="490" spans="1:14" ht="36" x14ac:dyDescent="0.25">
      <c r="A490" s="32" t="s">
        <v>804</v>
      </c>
      <c r="B490" s="33">
        <v>94971</v>
      </c>
      <c r="C490" s="26" t="s">
        <v>92</v>
      </c>
      <c r="D490" s="30" t="s">
        <v>805</v>
      </c>
      <c r="E490" s="26" t="s">
        <v>23</v>
      </c>
      <c r="F490" s="27">
        <v>9.3699999999999992</v>
      </c>
      <c r="G490" s="27">
        <v>9.3699999999999992</v>
      </c>
      <c r="H490" s="161">
        <v>44.84</v>
      </c>
      <c r="I490" s="174">
        <v>436.73</v>
      </c>
      <c r="J490" s="143">
        <f t="shared" si="44"/>
        <v>481.57000000000005</v>
      </c>
      <c r="K490" s="143">
        <f t="shared" si="45"/>
        <v>420.15</v>
      </c>
      <c r="L490" s="143">
        <f t="shared" si="46"/>
        <v>4092.16</v>
      </c>
      <c r="M490" s="143">
        <f t="shared" si="47"/>
        <v>4512.3100000000004</v>
      </c>
      <c r="N490" s="29">
        <f t="shared" si="43"/>
        <v>1.5097553036131162E-3</v>
      </c>
    </row>
    <row r="491" spans="1:14" ht="18" x14ac:dyDescent="0.25">
      <c r="A491" s="23" t="s">
        <v>806</v>
      </c>
      <c r="B491" s="24">
        <v>60801</v>
      </c>
      <c r="C491" s="25" t="s">
        <v>71</v>
      </c>
      <c r="D491" s="23" t="s">
        <v>236</v>
      </c>
      <c r="E491" s="26" t="s">
        <v>23</v>
      </c>
      <c r="F491" s="27">
        <v>9.3699999999999992</v>
      </c>
      <c r="G491" s="27">
        <v>9.3699999999999992</v>
      </c>
      <c r="H491" s="161">
        <v>45.03</v>
      </c>
      <c r="I491" s="174">
        <v>0</v>
      </c>
      <c r="J491" s="143">
        <f t="shared" si="44"/>
        <v>45.03</v>
      </c>
      <c r="K491" s="143">
        <f t="shared" si="45"/>
        <v>421.93</v>
      </c>
      <c r="L491" s="143">
        <f t="shared" si="46"/>
        <v>0</v>
      </c>
      <c r="M491" s="143">
        <f t="shared" si="47"/>
        <v>421.93</v>
      </c>
      <c r="N491" s="29">
        <f t="shared" si="43"/>
        <v>1.4117182889772248E-4</v>
      </c>
    </row>
    <row r="492" spans="1:14" ht="27" x14ac:dyDescent="0.25">
      <c r="A492" s="23" t="s">
        <v>807</v>
      </c>
      <c r="B492" s="24">
        <v>96543</v>
      </c>
      <c r="C492" s="31" t="s">
        <v>92</v>
      </c>
      <c r="D492" s="23" t="s">
        <v>208</v>
      </c>
      <c r="E492" s="26" t="s">
        <v>206</v>
      </c>
      <c r="F492" s="27">
        <v>73</v>
      </c>
      <c r="G492" s="27">
        <v>73</v>
      </c>
      <c r="H492" s="161">
        <v>4.5</v>
      </c>
      <c r="I492" s="174">
        <v>9.2799999999999994</v>
      </c>
      <c r="J492" s="143">
        <f t="shared" si="44"/>
        <v>13.78</v>
      </c>
      <c r="K492" s="143">
        <f t="shared" si="45"/>
        <v>328.5</v>
      </c>
      <c r="L492" s="143">
        <f t="shared" si="46"/>
        <v>677.44</v>
      </c>
      <c r="M492" s="143">
        <f t="shared" si="47"/>
        <v>1005.94</v>
      </c>
      <c r="N492" s="29">
        <f t="shared" si="43"/>
        <v>3.3657334050997786E-4</v>
      </c>
    </row>
    <row r="493" spans="1:14" ht="27" x14ac:dyDescent="0.25">
      <c r="A493" s="23" t="s">
        <v>808</v>
      </c>
      <c r="B493" s="24">
        <v>96544</v>
      </c>
      <c r="C493" s="31" t="s">
        <v>92</v>
      </c>
      <c r="D493" s="30" t="s">
        <v>809</v>
      </c>
      <c r="E493" s="26" t="s">
        <v>206</v>
      </c>
      <c r="F493" s="27">
        <v>45</v>
      </c>
      <c r="G493" s="27">
        <v>45</v>
      </c>
      <c r="H493" s="161">
        <v>4.47</v>
      </c>
      <c r="I493" s="174">
        <v>13.34</v>
      </c>
      <c r="J493" s="143">
        <f t="shared" si="44"/>
        <v>17.809999999999999</v>
      </c>
      <c r="K493" s="143">
        <f t="shared" si="45"/>
        <v>201.15</v>
      </c>
      <c r="L493" s="143">
        <f t="shared" si="46"/>
        <v>600.29999999999995</v>
      </c>
      <c r="M493" s="143">
        <f t="shared" si="47"/>
        <v>801.45</v>
      </c>
      <c r="N493" s="29">
        <f t="shared" si="43"/>
        <v>2.6815386976531579E-4</v>
      </c>
    </row>
    <row r="494" spans="1:14" ht="27" x14ac:dyDescent="0.25">
      <c r="A494" s="23" t="s">
        <v>810</v>
      </c>
      <c r="B494" s="24">
        <v>96545</v>
      </c>
      <c r="C494" s="31" t="s">
        <v>92</v>
      </c>
      <c r="D494" s="30" t="s">
        <v>598</v>
      </c>
      <c r="E494" s="26" t="s">
        <v>206</v>
      </c>
      <c r="F494" s="27">
        <v>90</v>
      </c>
      <c r="G494" s="27">
        <v>90</v>
      </c>
      <c r="H494" s="161">
        <v>2.35</v>
      </c>
      <c r="I494" s="174">
        <v>9.6199999999999992</v>
      </c>
      <c r="J494" s="143">
        <f t="shared" si="44"/>
        <v>11.969999999999999</v>
      </c>
      <c r="K494" s="143">
        <f t="shared" si="45"/>
        <v>211.5</v>
      </c>
      <c r="L494" s="143">
        <f t="shared" si="46"/>
        <v>865.8</v>
      </c>
      <c r="M494" s="143">
        <f t="shared" si="47"/>
        <v>1077.3</v>
      </c>
      <c r="N494" s="29">
        <f t="shared" si="43"/>
        <v>3.6044939035270404E-4</v>
      </c>
    </row>
    <row r="495" spans="1:14" ht="36" customHeight="1" x14ac:dyDescent="0.25">
      <c r="A495" s="32" t="s">
        <v>811</v>
      </c>
      <c r="B495" s="33">
        <v>95646</v>
      </c>
      <c r="C495" s="26" t="s">
        <v>92</v>
      </c>
      <c r="D495" s="30" t="s">
        <v>812</v>
      </c>
      <c r="E495" s="26" t="s">
        <v>366</v>
      </c>
      <c r="F495" s="27">
        <v>10</v>
      </c>
      <c r="G495" s="27">
        <v>10</v>
      </c>
      <c r="H495" s="161">
        <v>146.16999999999999</v>
      </c>
      <c r="I495" s="174">
        <v>487.12</v>
      </c>
      <c r="J495" s="143">
        <f t="shared" si="44"/>
        <v>633.29</v>
      </c>
      <c r="K495" s="143">
        <f t="shared" si="45"/>
        <v>1461.7</v>
      </c>
      <c r="L495" s="143">
        <f t="shared" si="46"/>
        <v>4871.2</v>
      </c>
      <c r="M495" s="143">
        <f t="shared" si="47"/>
        <v>6332.9</v>
      </c>
      <c r="N495" s="29">
        <f t="shared" si="43"/>
        <v>2.1188990477718737E-3</v>
      </c>
    </row>
    <row r="496" spans="1:14" ht="18" x14ac:dyDescent="0.25">
      <c r="A496" s="23" t="s">
        <v>813</v>
      </c>
      <c r="B496" s="24">
        <v>50251</v>
      </c>
      <c r="C496" s="25" t="s">
        <v>71</v>
      </c>
      <c r="D496" s="23" t="s">
        <v>814</v>
      </c>
      <c r="E496" s="26" t="s">
        <v>85</v>
      </c>
      <c r="F496" s="27">
        <v>6</v>
      </c>
      <c r="G496" s="27">
        <v>6</v>
      </c>
      <c r="H496" s="161">
        <v>0</v>
      </c>
      <c r="I496" s="174">
        <v>12</v>
      </c>
      <c r="J496" s="143">
        <f t="shared" si="44"/>
        <v>12</v>
      </c>
      <c r="K496" s="143">
        <f t="shared" si="45"/>
        <v>0</v>
      </c>
      <c r="L496" s="143">
        <f t="shared" si="46"/>
        <v>72</v>
      </c>
      <c r="M496" s="170">
        <f t="shared" si="47"/>
        <v>72</v>
      </c>
      <c r="N496" s="29">
        <f t="shared" si="43"/>
        <v>2.4090184818894172E-5</v>
      </c>
    </row>
    <row r="497" spans="1:14" x14ac:dyDescent="0.25">
      <c r="A497" s="19" t="s">
        <v>815</v>
      </c>
      <c r="B497" s="49"/>
      <c r="C497" s="49"/>
      <c r="D497" s="19" t="s">
        <v>21</v>
      </c>
      <c r="E497" s="21"/>
      <c r="F497" s="21"/>
      <c r="G497" s="21"/>
      <c r="H497" s="160"/>
      <c r="I497" s="173"/>
      <c r="J497" s="141"/>
      <c r="K497" s="142"/>
      <c r="L497" s="142"/>
      <c r="M497" s="142">
        <f>M498+M511+M519+M528</f>
        <v>58406.5</v>
      </c>
      <c r="N497" s="22">
        <f t="shared" si="43"/>
        <v>1.9541991383676977E-2</v>
      </c>
    </row>
    <row r="498" spans="1:14" x14ac:dyDescent="0.25">
      <c r="A498" s="34" t="s">
        <v>816</v>
      </c>
      <c r="B498" s="51"/>
      <c r="C498" s="51"/>
      <c r="D498" s="34" t="s">
        <v>227</v>
      </c>
      <c r="E498" s="52"/>
      <c r="F498" s="52"/>
      <c r="G498" s="52"/>
      <c r="H498" s="165"/>
      <c r="I498" s="178"/>
      <c r="J498" s="151"/>
      <c r="K498" s="147"/>
      <c r="L498" s="147"/>
      <c r="M498" s="147">
        <f>SUM(M499:M510)</f>
        <v>10206.210000000001</v>
      </c>
      <c r="N498" s="37">
        <f t="shared" si="43"/>
        <v>3.4148539611173045E-3</v>
      </c>
    </row>
    <row r="499" spans="1:14" ht="18" x14ac:dyDescent="0.25">
      <c r="A499" s="23" t="s">
        <v>817</v>
      </c>
      <c r="B499" s="24">
        <v>40101</v>
      </c>
      <c r="C499" s="25" t="s">
        <v>71</v>
      </c>
      <c r="D499" s="23" t="s">
        <v>376</v>
      </c>
      <c r="E499" s="26" t="s">
        <v>23</v>
      </c>
      <c r="F499" s="27">
        <v>10.42</v>
      </c>
      <c r="G499" s="27">
        <v>10.42</v>
      </c>
      <c r="H499" s="161">
        <v>31.92</v>
      </c>
      <c r="I499" s="174">
        <v>0</v>
      </c>
      <c r="J499" s="143">
        <f t="shared" si="44"/>
        <v>31.92</v>
      </c>
      <c r="K499" s="143">
        <f t="shared" si="45"/>
        <v>332.6</v>
      </c>
      <c r="L499" s="143">
        <f t="shared" si="46"/>
        <v>0</v>
      </c>
      <c r="M499" s="143">
        <f t="shared" si="47"/>
        <v>332.6</v>
      </c>
      <c r="N499" s="29">
        <f t="shared" si="43"/>
        <v>1.1128327042728058E-4</v>
      </c>
    </row>
    <row r="500" spans="1:14" ht="27" x14ac:dyDescent="0.25">
      <c r="A500" s="23" t="s">
        <v>818</v>
      </c>
      <c r="B500" s="24">
        <v>96616</v>
      </c>
      <c r="C500" s="31" t="s">
        <v>92</v>
      </c>
      <c r="D500" s="23" t="s">
        <v>803</v>
      </c>
      <c r="E500" s="26" t="s">
        <v>23</v>
      </c>
      <c r="F500" s="27">
        <v>0.63</v>
      </c>
      <c r="G500" s="27">
        <v>0.63</v>
      </c>
      <c r="H500" s="161">
        <v>204.59</v>
      </c>
      <c r="I500" s="174">
        <v>433.91</v>
      </c>
      <c r="J500" s="143">
        <f t="shared" si="44"/>
        <v>638.5</v>
      </c>
      <c r="K500" s="143">
        <f t="shared" si="45"/>
        <v>128.88999999999999</v>
      </c>
      <c r="L500" s="143">
        <f t="shared" si="46"/>
        <v>273.36</v>
      </c>
      <c r="M500" s="143">
        <f t="shared" si="47"/>
        <v>402.25</v>
      </c>
      <c r="N500" s="29">
        <f t="shared" si="43"/>
        <v>1.3458717838055808E-4</v>
      </c>
    </row>
    <row r="501" spans="1:14" ht="18" x14ac:dyDescent="0.25">
      <c r="A501" s="23" t="s">
        <v>819</v>
      </c>
      <c r="B501" s="24">
        <v>40902</v>
      </c>
      <c r="C501" s="25" t="s">
        <v>71</v>
      </c>
      <c r="D501" s="23" t="s">
        <v>378</v>
      </c>
      <c r="E501" s="26" t="s">
        <v>23</v>
      </c>
      <c r="F501" s="27">
        <v>6.51</v>
      </c>
      <c r="G501" s="27">
        <v>6.51</v>
      </c>
      <c r="H501" s="161">
        <v>21.14</v>
      </c>
      <c r="I501" s="174">
        <v>0</v>
      </c>
      <c r="J501" s="143">
        <f t="shared" si="44"/>
        <v>21.14</v>
      </c>
      <c r="K501" s="143">
        <f t="shared" si="45"/>
        <v>137.62</v>
      </c>
      <c r="L501" s="143">
        <f t="shared" si="46"/>
        <v>0</v>
      </c>
      <c r="M501" s="143">
        <f t="shared" si="47"/>
        <v>137.62</v>
      </c>
      <c r="N501" s="29">
        <f t="shared" si="43"/>
        <v>4.6045711594114115E-5</v>
      </c>
    </row>
    <row r="502" spans="1:14" ht="18" x14ac:dyDescent="0.25">
      <c r="A502" s="23" t="s">
        <v>820</v>
      </c>
      <c r="B502" s="24">
        <v>60191</v>
      </c>
      <c r="C502" s="25" t="s">
        <v>71</v>
      </c>
      <c r="D502" s="23" t="s">
        <v>233</v>
      </c>
      <c r="E502" s="26" t="s">
        <v>27</v>
      </c>
      <c r="F502" s="27">
        <v>65.12</v>
      </c>
      <c r="G502" s="27">
        <v>65.12</v>
      </c>
      <c r="H502" s="161">
        <v>10.91</v>
      </c>
      <c r="I502" s="174">
        <v>24.93</v>
      </c>
      <c r="J502" s="143">
        <f t="shared" si="44"/>
        <v>35.840000000000003</v>
      </c>
      <c r="K502" s="143">
        <f t="shared" si="45"/>
        <v>710.45</v>
      </c>
      <c r="L502" s="143">
        <f t="shared" si="46"/>
        <v>1623.44</v>
      </c>
      <c r="M502" s="143">
        <f t="shared" si="47"/>
        <v>2333.9</v>
      </c>
      <c r="N502" s="29">
        <f t="shared" si="43"/>
        <v>7.8089003262245987E-4</v>
      </c>
    </row>
    <row r="503" spans="1:14" ht="36" x14ac:dyDescent="0.25">
      <c r="A503" s="32" t="s">
        <v>821</v>
      </c>
      <c r="B503" s="33">
        <v>94971</v>
      </c>
      <c r="C503" s="26" t="s">
        <v>92</v>
      </c>
      <c r="D503" s="30" t="s">
        <v>805</v>
      </c>
      <c r="E503" s="26" t="s">
        <v>23</v>
      </c>
      <c r="F503" s="27">
        <v>3.91</v>
      </c>
      <c r="G503" s="27">
        <v>3.91</v>
      </c>
      <c r="H503" s="161">
        <v>44.84</v>
      </c>
      <c r="I503" s="174">
        <v>436.73</v>
      </c>
      <c r="J503" s="143">
        <f t="shared" si="44"/>
        <v>481.57000000000005</v>
      </c>
      <c r="K503" s="143">
        <f t="shared" si="45"/>
        <v>175.32</v>
      </c>
      <c r="L503" s="143">
        <f t="shared" si="46"/>
        <v>1707.61</v>
      </c>
      <c r="M503" s="143">
        <f t="shared" si="47"/>
        <v>1882.93</v>
      </c>
      <c r="N503" s="29">
        <f t="shared" si="43"/>
        <v>6.3000182918111671E-4</v>
      </c>
    </row>
    <row r="504" spans="1:14" ht="18" x14ac:dyDescent="0.25">
      <c r="A504" s="23" t="s">
        <v>822</v>
      </c>
      <c r="B504" s="24">
        <v>60801</v>
      </c>
      <c r="C504" s="25" t="s">
        <v>71</v>
      </c>
      <c r="D504" s="23" t="s">
        <v>236</v>
      </c>
      <c r="E504" s="26" t="s">
        <v>23</v>
      </c>
      <c r="F504" s="27">
        <v>3.91</v>
      </c>
      <c r="G504" s="27">
        <v>3.91</v>
      </c>
      <c r="H504" s="161">
        <v>45.03</v>
      </c>
      <c r="I504" s="174">
        <v>0</v>
      </c>
      <c r="J504" s="143">
        <f t="shared" si="44"/>
        <v>45.03</v>
      </c>
      <c r="K504" s="143">
        <f t="shared" si="45"/>
        <v>176.06</v>
      </c>
      <c r="L504" s="143">
        <f t="shared" si="46"/>
        <v>0</v>
      </c>
      <c r="M504" s="143">
        <f t="shared" si="47"/>
        <v>176.06</v>
      </c>
      <c r="N504" s="29">
        <f t="shared" si="43"/>
        <v>5.89071936002015E-5</v>
      </c>
    </row>
    <row r="505" spans="1:14" ht="27" x14ac:dyDescent="0.25">
      <c r="A505" s="23" t="s">
        <v>823</v>
      </c>
      <c r="B505" s="24">
        <v>96543</v>
      </c>
      <c r="C505" s="31" t="s">
        <v>92</v>
      </c>
      <c r="D505" s="30" t="s">
        <v>224</v>
      </c>
      <c r="E505" s="26" t="s">
        <v>206</v>
      </c>
      <c r="F505" s="27">
        <v>91</v>
      </c>
      <c r="G505" s="27">
        <v>91</v>
      </c>
      <c r="H505" s="161">
        <v>4.5</v>
      </c>
      <c r="I505" s="174">
        <v>9.2799999999999994</v>
      </c>
      <c r="J505" s="143">
        <f t="shared" si="44"/>
        <v>13.78</v>
      </c>
      <c r="K505" s="143">
        <f t="shared" si="45"/>
        <v>409.5</v>
      </c>
      <c r="L505" s="143">
        <f t="shared" si="46"/>
        <v>844.48</v>
      </c>
      <c r="M505" s="143">
        <f t="shared" si="47"/>
        <v>1253.98</v>
      </c>
      <c r="N505" s="29">
        <f t="shared" si="43"/>
        <v>4.1956402721106823E-4</v>
      </c>
    </row>
    <row r="506" spans="1:14" ht="27" x14ac:dyDescent="0.25">
      <c r="A506" s="23" t="s">
        <v>824</v>
      </c>
      <c r="B506" s="24">
        <v>96544</v>
      </c>
      <c r="C506" s="31" t="s">
        <v>92</v>
      </c>
      <c r="D506" s="30" t="s">
        <v>809</v>
      </c>
      <c r="E506" s="26" t="s">
        <v>206</v>
      </c>
      <c r="F506" s="27">
        <v>36</v>
      </c>
      <c r="G506" s="27">
        <v>36</v>
      </c>
      <c r="H506" s="161">
        <v>4.47</v>
      </c>
      <c r="I506" s="174">
        <v>13.34</v>
      </c>
      <c r="J506" s="143">
        <f t="shared" si="44"/>
        <v>17.809999999999999</v>
      </c>
      <c r="K506" s="143">
        <f t="shared" si="45"/>
        <v>160.91999999999999</v>
      </c>
      <c r="L506" s="143">
        <f t="shared" si="46"/>
        <v>480.24</v>
      </c>
      <c r="M506" s="143">
        <f t="shared" si="47"/>
        <v>641.16</v>
      </c>
      <c r="N506" s="29">
        <f t="shared" si="43"/>
        <v>2.145230958122526E-4</v>
      </c>
    </row>
    <row r="507" spans="1:14" ht="27" x14ac:dyDescent="0.25">
      <c r="A507" s="23" t="s">
        <v>825</v>
      </c>
      <c r="B507" s="24">
        <v>96545</v>
      </c>
      <c r="C507" s="31" t="s">
        <v>92</v>
      </c>
      <c r="D507" s="30" t="s">
        <v>598</v>
      </c>
      <c r="E507" s="26" t="s">
        <v>206</v>
      </c>
      <c r="F507" s="27">
        <v>23</v>
      </c>
      <c r="G507" s="27">
        <v>23</v>
      </c>
      <c r="H507" s="161">
        <v>2.35</v>
      </c>
      <c r="I507" s="174">
        <v>9.6199999999999992</v>
      </c>
      <c r="J507" s="143">
        <f t="shared" si="44"/>
        <v>11.969999999999999</v>
      </c>
      <c r="K507" s="143">
        <f t="shared" si="45"/>
        <v>54.05</v>
      </c>
      <c r="L507" s="143">
        <f t="shared" si="46"/>
        <v>221.26</v>
      </c>
      <c r="M507" s="143">
        <f t="shared" si="47"/>
        <v>275.31</v>
      </c>
      <c r="N507" s="29">
        <f t="shared" si="43"/>
        <v>9.2114844201246593E-5</v>
      </c>
    </row>
    <row r="508" spans="1:14" ht="27" x14ac:dyDescent="0.25">
      <c r="A508" s="23" t="s">
        <v>826</v>
      </c>
      <c r="B508" s="24">
        <v>96546</v>
      </c>
      <c r="C508" s="31" t="s">
        <v>92</v>
      </c>
      <c r="D508" s="30" t="s">
        <v>827</v>
      </c>
      <c r="E508" s="26" t="s">
        <v>206</v>
      </c>
      <c r="F508" s="27">
        <v>122</v>
      </c>
      <c r="G508" s="27">
        <v>122</v>
      </c>
      <c r="H508" s="161">
        <v>2</v>
      </c>
      <c r="I508" s="174">
        <v>8.9499999999999993</v>
      </c>
      <c r="J508" s="143">
        <f t="shared" si="44"/>
        <v>10.95</v>
      </c>
      <c r="K508" s="143">
        <f t="shared" si="45"/>
        <v>244</v>
      </c>
      <c r="L508" s="143">
        <f t="shared" si="46"/>
        <v>1091.9000000000001</v>
      </c>
      <c r="M508" s="143">
        <f t="shared" si="47"/>
        <v>1335.9</v>
      </c>
      <c r="N508" s="29">
        <f t="shared" si="43"/>
        <v>4.4697330416056564E-4</v>
      </c>
    </row>
    <row r="509" spans="1:14" ht="27" x14ac:dyDescent="0.25">
      <c r="A509" s="23" t="s">
        <v>828</v>
      </c>
      <c r="B509" s="24">
        <v>96547</v>
      </c>
      <c r="C509" s="31" t="s">
        <v>92</v>
      </c>
      <c r="D509" s="30" t="s">
        <v>829</v>
      </c>
      <c r="E509" s="26" t="s">
        <v>206</v>
      </c>
      <c r="F509" s="27">
        <v>109</v>
      </c>
      <c r="G509" s="27">
        <v>109</v>
      </c>
      <c r="H509" s="161">
        <v>1.8</v>
      </c>
      <c r="I509" s="174">
        <v>10.7</v>
      </c>
      <c r="J509" s="143">
        <f t="shared" si="44"/>
        <v>12.5</v>
      </c>
      <c r="K509" s="143">
        <f t="shared" si="45"/>
        <v>196.2</v>
      </c>
      <c r="L509" s="143">
        <f t="shared" si="46"/>
        <v>1166.3</v>
      </c>
      <c r="M509" s="143">
        <f t="shared" si="47"/>
        <v>1362.5</v>
      </c>
      <c r="N509" s="29">
        <f t="shared" si="43"/>
        <v>4.5587328910754599E-4</v>
      </c>
    </row>
    <row r="510" spans="1:14" ht="18" x14ac:dyDescent="0.25">
      <c r="A510" s="23" t="s">
        <v>830</v>
      </c>
      <c r="B510" s="24">
        <v>60487</v>
      </c>
      <c r="C510" s="25" t="s">
        <v>71</v>
      </c>
      <c r="D510" s="23" t="s">
        <v>814</v>
      </c>
      <c r="E510" s="26" t="s">
        <v>85</v>
      </c>
      <c r="F510" s="27">
        <v>6</v>
      </c>
      <c r="G510" s="27">
        <v>6</v>
      </c>
      <c r="H510" s="161">
        <v>0</v>
      </c>
      <c r="I510" s="174">
        <v>12</v>
      </c>
      <c r="J510" s="143">
        <f t="shared" si="44"/>
        <v>12</v>
      </c>
      <c r="K510" s="143">
        <f t="shared" si="45"/>
        <v>0</v>
      </c>
      <c r="L510" s="143">
        <f t="shared" si="46"/>
        <v>72</v>
      </c>
      <c r="M510" s="143">
        <f t="shared" si="47"/>
        <v>72</v>
      </c>
      <c r="N510" s="29">
        <f t="shared" si="43"/>
        <v>2.4090184818894172E-5</v>
      </c>
    </row>
    <row r="511" spans="1:14" x14ac:dyDescent="0.25">
      <c r="A511" s="34" t="s">
        <v>831</v>
      </c>
      <c r="B511" s="51"/>
      <c r="C511" s="51"/>
      <c r="D511" s="34" t="s">
        <v>242</v>
      </c>
      <c r="E511" s="52"/>
      <c r="F511" s="52"/>
      <c r="G511" s="52"/>
      <c r="H511" s="165"/>
      <c r="I511" s="178"/>
      <c r="J511" s="151"/>
      <c r="K511" s="147"/>
      <c r="L511" s="147"/>
      <c r="M511" s="147">
        <f>SUM(M512:M518)</f>
        <v>22024.93</v>
      </c>
      <c r="N511" s="37">
        <f t="shared" si="43"/>
        <v>7.3692310322667617E-3</v>
      </c>
    </row>
    <row r="512" spans="1:14" ht="18" x14ac:dyDescent="0.25">
      <c r="A512" s="23" t="s">
        <v>832</v>
      </c>
      <c r="B512" s="24">
        <v>60204</v>
      </c>
      <c r="C512" s="25" t="s">
        <v>71</v>
      </c>
      <c r="D512" s="23" t="s">
        <v>833</v>
      </c>
      <c r="E512" s="26" t="s">
        <v>27</v>
      </c>
      <c r="F512" s="27">
        <v>95.54</v>
      </c>
      <c r="G512" s="27">
        <v>95.54</v>
      </c>
      <c r="H512" s="161">
        <v>38.659999999999997</v>
      </c>
      <c r="I512" s="174">
        <v>61.51</v>
      </c>
      <c r="J512" s="143">
        <f t="shared" si="44"/>
        <v>100.16999999999999</v>
      </c>
      <c r="K512" s="143">
        <f t="shared" si="45"/>
        <v>3693.57</v>
      </c>
      <c r="L512" s="143">
        <f t="shared" si="46"/>
        <v>5876.66</v>
      </c>
      <c r="M512" s="143">
        <f t="shared" si="47"/>
        <v>9570.24</v>
      </c>
      <c r="N512" s="29">
        <f t="shared" si="43"/>
        <v>3.2020673661274134E-3</v>
      </c>
    </row>
    <row r="513" spans="1:14" ht="36" x14ac:dyDescent="0.25">
      <c r="A513" s="32" t="s">
        <v>834</v>
      </c>
      <c r="B513" s="33">
        <v>94971</v>
      </c>
      <c r="C513" s="26" t="s">
        <v>92</v>
      </c>
      <c r="D513" s="30" t="s">
        <v>805</v>
      </c>
      <c r="E513" s="26" t="s">
        <v>23</v>
      </c>
      <c r="F513" s="27">
        <v>5.34</v>
      </c>
      <c r="G513" s="27">
        <v>5.34</v>
      </c>
      <c r="H513" s="161">
        <v>44.84</v>
      </c>
      <c r="I513" s="174">
        <v>436.73</v>
      </c>
      <c r="J513" s="143">
        <f t="shared" si="44"/>
        <v>481.57000000000005</v>
      </c>
      <c r="K513" s="143">
        <f t="shared" si="45"/>
        <v>239.44</v>
      </c>
      <c r="L513" s="143">
        <f t="shared" si="46"/>
        <v>2332.13</v>
      </c>
      <c r="M513" s="143">
        <f t="shared" si="47"/>
        <v>2571.58</v>
      </c>
      <c r="N513" s="29">
        <f t="shared" si="43"/>
        <v>8.6041440939683153E-4</v>
      </c>
    </row>
    <row r="514" spans="1:14" ht="18" x14ac:dyDescent="0.25">
      <c r="A514" s="23" t="s">
        <v>835</v>
      </c>
      <c r="B514" s="24">
        <v>60801</v>
      </c>
      <c r="C514" s="25" t="s">
        <v>71</v>
      </c>
      <c r="D514" s="23" t="s">
        <v>236</v>
      </c>
      <c r="E514" s="26" t="s">
        <v>23</v>
      </c>
      <c r="F514" s="27">
        <v>5.34</v>
      </c>
      <c r="G514" s="27">
        <v>5.34</v>
      </c>
      <c r="H514" s="161">
        <v>45.03</v>
      </c>
      <c r="I514" s="174">
        <v>0</v>
      </c>
      <c r="J514" s="143">
        <f t="shared" si="44"/>
        <v>45.03</v>
      </c>
      <c r="K514" s="143">
        <f t="shared" si="45"/>
        <v>240.46</v>
      </c>
      <c r="L514" s="143">
        <f t="shared" si="46"/>
        <v>0</v>
      </c>
      <c r="M514" s="143">
        <f t="shared" si="47"/>
        <v>240.46</v>
      </c>
      <c r="N514" s="29">
        <f t="shared" si="43"/>
        <v>8.0454525577101289E-5</v>
      </c>
    </row>
    <row r="515" spans="1:14" ht="36" customHeight="1" x14ac:dyDescent="0.25">
      <c r="A515" s="32" t="s">
        <v>836</v>
      </c>
      <c r="B515" s="33">
        <v>92775</v>
      </c>
      <c r="C515" s="26" t="s">
        <v>92</v>
      </c>
      <c r="D515" s="30" t="s">
        <v>250</v>
      </c>
      <c r="E515" s="26" t="s">
        <v>206</v>
      </c>
      <c r="F515" s="27">
        <v>146</v>
      </c>
      <c r="G515" s="27">
        <v>146</v>
      </c>
      <c r="H515" s="161">
        <v>6.86</v>
      </c>
      <c r="I515" s="174">
        <v>12.82</v>
      </c>
      <c r="J515" s="143">
        <f t="shared" si="44"/>
        <v>19.68</v>
      </c>
      <c r="K515" s="143">
        <f t="shared" si="45"/>
        <v>1001.56</v>
      </c>
      <c r="L515" s="143">
        <f t="shared" si="46"/>
        <v>1871.72</v>
      </c>
      <c r="M515" s="143">
        <f t="shared" si="47"/>
        <v>2873.28</v>
      </c>
      <c r="N515" s="29">
        <f t="shared" si="43"/>
        <v>9.613589755060035E-4</v>
      </c>
    </row>
    <row r="516" spans="1:14" ht="36" customHeight="1" x14ac:dyDescent="0.25">
      <c r="A516" s="32" t="s">
        <v>837</v>
      </c>
      <c r="B516" s="33">
        <v>92778</v>
      </c>
      <c r="C516" s="26" t="s">
        <v>92</v>
      </c>
      <c r="D516" s="30" t="s">
        <v>262</v>
      </c>
      <c r="E516" s="26" t="s">
        <v>206</v>
      </c>
      <c r="F516" s="27">
        <v>227</v>
      </c>
      <c r="G516" s="27">
        <v>227</v>
      </c>
      <c r="H516" s="161">
        <v>2</v>
      </c>
      <c r="I516" s="174">
        <v>9.16</v>
      </c>
      <c r="J516" s="143">
        <f t="shared" si="44"/>
        <v>11.16</v>
      </c>
      <c r="K516" s="143">
        <f t="shared" si="45"/>
        <v>454</v>
      </c>
      <c r="L516" s="143">
        <f t="shared" si="46"/>
        <v>2079.3200000000002</v>
      </c>
      <c r="M516" s="143">
        <f t="shared" si="47"/>
        <v>2533.3200000000002</v>
      </c>
      <c r="N516" s="29">
        <f t="shared" si="43"/>
        <v>8.476131528527915E-4</v>
      </c>
    </row>
    <row r="517" spans="1:14" ht="45" x14ac:dyDescent="0.25">
      <c r="A517" s="32" t="s">
        <v>838</v>
      </c>
      <c r="B517" s="33">
        <v>92779</v>
      </c>
      <c r="C517" s="26" t="s">
        <v>92</v>
      </c>
      <c r="D517" s="30" t="s">
        <v>839</v>
      </c>
      <c r="E517" s="26" t="s">
        <v>206</v>
      </c>
      <c r="F517" s="27">
        <v>335</v>
      </c>
      <c r="G517" s="27">
        <v>335</v>
      </c>
      <c r="H517" s="161">
        <v>1.74</v>
      </c>
      <c r="I517" s="174">
        <v>10.69</v>
      </c>
      <c r="J517" s="143">
        <f t="shared" si="44"/>
        <v>12.43</v>
      </c>
      <c r="K517" s="143">
        <f t="shared" si="45"/>
        <v>582.9</v>
      </c>
      <c r="L517" s="143">
        <f t="shared" si="46"/>
        <v>3581.15</v>
      </c>
      <c r="M517" s="143">
        <f t="shared" si="47"/>
        <v>4164.05</v>
      </c>
      <c r="N517" s="29">
        <f t="shared" si="43"/>
        <v>1.3932324179877261E-3</v>
      </c>
    </row>
    <row r="518" spans="1:14" ht="18" x14ac:dyDescent="0.25">
      <c r="A518" s="23" t="s">
        <v>840</v>
      </c>
      <c r="B518" s="24">
        <v>60487</v>
      </c>
      <c r="C518" s="25" t="s">
        <v>71</v>
      </c>
      <c r="D518" s="23" t="s">
        <v>814</v>
      </c>
      <c r="E518" s="26" t="s">
        <v>85</v>
      </c>
      <c r="F518" s="27">
        <v>6</v>
      </c>
      <c r="G518" s="27">
        <v>6</v>
      </c>
      <c r="H518" s="161">
        <v>0</v>
      </c>
      <c r="I518" s="174">
        <v>12</v>
      </c>
      <c r="J518" s="143">
        <f t="shared" si="44"/>
        <v>12</v>
      </c>
      <c r="K518" s="143">
        <f t="shared" si="45"/>
        <v>0</v>
      </c>
      <c r="L518" s="143">
        <f t="shared" si="46"/>
        <v>72</v>
      </c>
      <c r="M518" s="143">
        <f t="shared" si="47"/>
        <v>72</v>
      </c>
      <c r="N518" s="29">
        <f t="shared" si="43"/>
        <v>2.4090184818894172E-5</v>
      </c>
    </row>
    <row r="519" spans="1:14" x14ac:dyDescent="0.25">
      <c r="A519" s="34" t="s">
        <v>841</v>
      </c>
      <c r="B519" s="51"/>
      <c r="C519" s="51"/>
      <c r="D519" s="34" t="s">
        <v>252</v>
      </c>
      <c r="E519" s="52"/>
      <c r="F519" s="52"/>
      <c r="G519" s="52"/>
      <c r="H519" s="165"/>
      <c r="I519" s="178"/>
      <c r="J519" s="151"/>
      <c r="K519" s="147"/>
      <c r="L519" s="147"/>
      <c r="M519" s="147">
        <f>SUM(M520:M527)</f>
        <v>14432.820000000002</v>
      </c>
      <c r="N519" s="37">
        <f t="shared" si="43"/>
        <v>4.8290180730254477E-3</v>
      </c>
    </row>
    <row r="520" spans="1:14" ht="18" x14ac:dyDescent="0.25">
      <c r="A520" s="23" t="s">
        <v>842</v>
      </c>
      <c r="B520" s="24">
        <v>60204</v>
      </c>
      <c r="C520" s="25" t="s">
        <v>71</v>
      </c>
      <c r="D520" s="23" t="s">
        <v>833</v>
      </c>
      <c r="E520" s="26" t="s">
        <v>27</v>
      </c>
      <c r="F520" s="27">
        <v>85.67</v>
      </c>
      <c r="G520" s="27">
        <v>85.67</v>
      </c>
      <c r="H520" s="161">
        <v>38.659999999999997</v>
      </c>
      <c r="I520" s="174">
        <v>61.51</v>
      </c>
      <c r="J520" s="143">
        <f t="shared" si="44"/>
        <v>100.16999999999999</v>
      </c>
      <c r="K520" s="143">
        <f t="shared" si="45"/>
        <v>3312</v>
      </c>
      <c r="L520" s="143">
        <f t="shared" si="46"/>
        <v>5269.56</v>
      </c>
      <c r="M520" s="143">
        <f t="shared" si="47"/>
        <v>8581.56</v>
      </c>
      <c r="N520" s="29">
        <f t="shared" si="43"/>
        <v>2.8712689782559647E-3</v>
      </c>
    </row>
    <row r="521" spans="1:14" ht="36" x14ac:dyDescent="0.25">
      <c r="A521" s="32" t="s">
        <v>843</v>
      </c>
      <c r="B521" s="33">
        <v>94971</v>
      </c>
      <c r="C521" s="26" t="s">
        <v>92</v>
      </c>
      <c r="D521" s="30" t="s">
        <v>218</v>
      </c>
      <c r="E521" s="26" t="s">
        <v>23</v>
      </c>
      <c r="F521" s="27">
        <v>4.3899999999999997</v>
      </c>
      <c r="G521" s="27">
        <v>4.3899999999999997</v>
      </c>
      <c r="H521" s="161">
        <v>44.84</v>
      </c>
      <c r="I521" s="174">
        <v>436.73</v>
      </c>
      <c r="J521" s="143">
        <f t="shared" si="44"/>
        <v>481.57000000000005</v>
      </c>
      <c r="K521" s="143">
        <f t="shared" si="45"/>
        <v>196.84</v>
      </c>
      <c r="L521" s="143">
        <f t="shared" si="46"/>
        <v>1917.24</v>
      </c>
      <c r="M521" s="143">
        <f t="shared" si="47"/>
        <v>2114.09</v>
      </c>
      <c r="N521" s="29">
        <f t="shared" si="43"/>
        <v>7.0734470588577751E-4</v>
      </c>
    </row>
    <row r="522" spans="1:14" ht="18" x14ac:dyDescent="0.25">
      <c r="A522" s="23" t="s">
        <v>844</v>
      </c>
      <c r="B522" s="24">
        <v>60801</v>
      </c>
      <c r="C522" s="25" t="s">
        <v>71</v>
      </c>
      <c r="D522" s="23" t="s">
        <v>236</v>
      </c>
      <c r="E522" s="26" t="s">
        <v>23</v>
      </c>
      <c r="F522" s="27">
        <v>4.3899999999999997</v>
      </c>
      <c r="G522" s="27">
        <v>4.3899999999999997</v>
      </c>
      <c r="H522" s="161">
        <v>45.03</v>
      </c>
      <c r="I522" s="174">
        <v>0</v>
      </c>
      <c r="J522" s="143">
        <f t="shared" si="44"/>
        <v>45.03</v>
      </c>
      <c r="K522" s="143">
        <f t="shared" si="45"/>
        <v>197.68</v>
      </c>
      <c r="L522" s="143">
        <f t="shared" si="46"/>
        <v>0</v>
      </c>
      <c r="M522" s="143">
        <f t="shared" si="47"/>
        <v>197.68</v>
      </c>
      <c r="N522" s="29">
        <f t="shared" si="43"/>
        <v>6.6140940763875005E-5</v>
      </c>
    </row>
    <row r="523" spans="1:14" ht="45" x14ac:dyDescent="0.25">
      <c r="A523" s="32" t="s">
        <v>845</v>
      </c>
      <c r="B523" s="33">
        <v>92775</v>
      </c>
      <c r="C523" s="26" t="s">
        <v>92</v>
      </c>
      <c r="D523" s="23" t="s">
        <v>264</v>
      </c>
      <c r="E523" s="26" t="s">
        <v>206</v>
      </c>
      <c r="F523" s="27">
        <v>82</v>
      </c>
      <c r="G523" s="27">
        <v>82</v>
      </c>
      <c r="H523" s="161">
        <v>6.86</v>
      </c>
      <c r="I523" s="174">
        <v>12.82</v>
      </c>
      <c r="J523" s="143">
        <f t="shared" si="44"/>
        <v>19.68</v>
      </c>
      <c r="K523" s="143">
        <f t="shared" si="45"/>
        <v>562.52</v>
      </c>
      <c r="L523" s="143">
        <f t="shared" si="46"/>
        <v>1051.24</v>
      </c>
      <c r="M523" s="143">
        <f t="shared" si="47"/>
        <v>1613.76</v>
      </c>
      <c r="N523" s="29">
        <f t="shared" si="43"/>
        <v>5.3994134240748133E-4</v>
      </c>
    </row>
    <row r="524" spans="1:14" ht="36" customHeight="1" x14ac:dyDescent="0.25">
      <c r="A524" s="32" t="s">
        <v>846</v>
      </c>
      <c r="B524" s="33">
        <v>92776</v>
      </c>
      <c r="C524" s="26" t="s">
        <v>92</v>
      </c>
      <c r="D524" s="30" t="s">
        <v>258</v>
      </c>
      <c r="E524" s="26" t="s">
        <v>206</v>
      </c>
      <c r="F524" s="27">
        <v>76</v>
      </c>
      <c r="G524" s="27">
        <v>76</v>
      </c>
      <c r="H524" s="161">
        <v>4.8499999999999996</v>
      </c>
      <c r="I524" s="174">
        <v>13.35</v>
      </c>
      <c r="J524" s="143">
        <f t="shared" si="44"/>
        <v>18.2</v>
      </c>
      <c r="K524" s="143">
        <f t="shared" si="45"/>
        <v>368.6</v>
      </c>
      <c r="L524" s="143">
        <f t="shared" si="46"/>
        <v>1014.6</v>
      </c>
      <c r="M524" s="143">
        <f t="shared" si="47"/>
        <v>1383.2</v>
      </c>
      <c r="N524" s="29">
        <f t="shared" si="43"/>
        <v>4.6279921724297807E-4</v>
      </c>
    </row>
    <row r="525" spans="1:14" ht="45" x14ac:dyDescent="0.25">
      <c r="A525" s="32" t="s">
        <v>847</v>
      </c>
      <c r="B525" s="33">
        <v>92778</v>
      </c>
      <c r="C525" s="26" t="s">
        <v>92</v>
      </c>
      <c r="D525" s="30" t="s">
        <v>418</v>
      </c>
      <c r="E525" s="26" t="s">
        <v>206</v>
      </c>
      <c r="F525" s="27">
        <v>21</v>
      </c>
      <c r="G525" s="27">
        <v>21</v>
      </c>
      <c r="H525" s="161">
        <v>2</v>
      </c>
      <c r="I525" s="174">
        <v>9.16</v>
      </c>
      <c r="J525" s="143">
        <f t="shared" si="44"/>
        <v>11.16</v>
      </c>
      <c r="K525" s="143">
        <f t="shared" si="45"/>
        <v>42</v>
      </c>
      <c r="L525" s="143">
        <f t="shared" si="46"/>
        <v>192.36</v>
      </c>
      <c r="M525" s="143">
        <f t="shared" si="47"/>
        <v>234.36</v>
      </c>
      <c r="N525" s="29">
        <f t="shared" si="43"/>
        <v>7.8413551585500537E-5</v>
      </c>
    </row>
    <row r="526" spans="1:14" ht="36" customHeight="1" x14ac:dyDescent="0.25">
      <c r="A526" s="32" t="s">
        <v>848</v>
      </c>
      <c r="B526" s="33">
        <v>92779</v>
      </c>
      <c r="C526" s="26" t="s">
        <v>92</v>
      </c>
      <c r="D526" s="30" t="s">
        <v>849</v>
      </c>
      <c r="E526" s="26" t="s">
        <v>206</v>
      </c>
      <c r="F526" s="27">
        <v>19</v>
      </c>
      <c r="G526" s="27">
        <v>19</v>
      </c>
      <c r="H526" s="161">
        <v>1.74</v>
      </c>
      <c r="I526" s="174">
        <v>10.69</v>
      </c>
      <c r="J526" s="143">
        <f t="shared" si="44"/>
        <v>12.43</v>
      </c>
      <c r="K526" s="143">
        <f t="shared" si="45"/>
        <v>33.06</v>
      </c>
      <c r="L526" s="143">
        <f t="shared" si="46"/>
        <v>203.11</v>
      </c>
      <c r="M526" s="143">
        <f t="shared" si="47"/>
        <v>236.17</v>
      </c>
      <c r="N526" s="29">
        <f t="shared" si="43"/>
        <v>7.9019152064975504E-5</v>
      </c>
    </row>
    <row r="527" spans="1:14" ht="18" x14ac:dyDescent="0.25">
      <c r="A527" s="23" t="s">
        <v>850</v>
      </c>
      <c r="B527" s="24">
        <v>60487</v>
      </c>
      <c r="C527" s="25" t="s">
        <v>71</v>
      </c>
      <c r="D527" s="23" t="s">
        <v>814</v>
      </c>
      <c r="E527" s="26" t="s">
        <v>85</v>
      </c>
      <c r="F527" s="27">
        <v>6</v>
      </c>
      <c r="G527" s="27">
        <v>6</v>
      </c>
      <c r="H527" s="161">
        <v>0</v>
      </c>
      <c r="I527" s="174">
        <v>12</v>
      </c>
      <c r="J527" s="143">
        <f t="shared" si="44"/>
        <v>12</v>
      </c>
      <c r="K527" s="143">
        <f t="shared" si="45"/>
        <v>0</v>
      </c>
      <c r="L527" s="143">
        <f t="shared" si="46"/>
        <v>72</v>
      </c>
      <c r="M527" s="143">
        <f t="shared" si="47"/>
        <v>72</v>
      </c>
      <c r="N527" s="29">
        <f t="shared" si="43"/>
        <v>2.4090184818894172E-5</v>
      </c>
    </row>
    <row r="528" spans="1:14" x14ac:dyDescent="0.25">
      <c r="A528" s="34" t="s">
        <v>851</v>
      </c>
      <c r="B528" s="54"/>
      <c r="C528" s="54"/>
      <c r="D528" s="34" t="s">
        <v>266</v>
      </c>
      <c r="E528" s="52"/>
      <c r="F528" s="52"/>
      <c r="G528" s="52"/>
      <c r="H528" s="165"/>
      <c r="I528" s="178"/>
      <c r="J528" s="151"/>
      <c r="K528" s="147"/>
      <c r="L528" s="147"/>
      <c r="M528" s="147">
        <f>SUM(M529)</f>
        <v>11742.54</v>
      </c>
      <c r="N528" s="37">
        <f t="shared" si="43"/>
        <v>3.9288883172674668E-3</v>
      </c>
    </row>
    <row r="529" spans="1:14" ht="27" x14ac:dyDescent="0.25">
      <c r="A529" s="23" t="s">
        <v>852</v>
      </c>
      <c r="B529" s="24">
        <v>61101</v>
      </c>
      <c r="C529" s="25" t="s">
        <v>71</v>
      </c>
      <c r="D529" s="30" t="s">
        <v>853</v>
      </c>
      <c r="E529" s="26" t="s">
        <v>27</v>
      </c>
      <c r="F529" s="27">
        <v>98.71</v>
      </c>
      <c r="G529" s="27">
        <v>98.71</v>
      </c>
      <c r="H529" s="161">
        <v>18.75</v>
      </c>
      <c r="I529" s="174">
        <v>100.21</v>
      </c>
      <c r="J529" s="143">
        <f t="shared" si="44"/>
        <v>118.96</v>
      </c>
      <c r="K529" s="143">
        <f t="shared" si="45"/>
        <v>1850.81</v>
      </c>
      <c r="L529" s="143">
        <f t="shared" si="46"/>
        <v>9891.7199999999993</v>
      </c>
      <c r="M529" s="143">
        <f t="shared" si="47"/>
        <v>11742.54</v>
      </c>
      <c r="N529" s="29">
        <f t="shared" ref="N529:N592" si="48">M529/$M$1279</f>
        <v>3.9288883172674668E-3</v>
      </c>
    </row>
    <row r="530" spans="1:14" x14ac:dyDescent="0.25">
      <c r="A530" s="19" t="s">
        <v>854</v>
      </c>
      <c r="B530" s="49"/>
      <c r="C530" s="49"/>
      <c r="D530" s="19" t="s">
        <v>117</v>
      </c>
      <c r="E530" s="21"/>
      <c r="F530" s="21"/>
      <c r="G530" s="21"/>
      <c r="H530" s="160"/>
      <c r="I530" s="173"/>
      <c r="J530" s="141"/>
      <c r="K530" s="142"/>
      <c r="L530" s="142"/>
      <c r="M530" s="142">
        <f>SUM(M531:M534)</f>
        <v>15462.88</v>
      </c>
      <c r="N530" s="22">
        <f t="shared" si="48"/>
        <v>5.173661625449754E-3</v>
      </c>
    </row>
    <row r="531" spans="1:14" ht="18" x14ac:dyDescent="0.25">
      <c r="A531" s="23" t="s">
        <v>855</v>
      </c>
      <c r="B531" s="24">
        <v>100501</v>
      </c>
      <c r="C531" s="25" t="s">
        <v>71</v>
      </c>
      <c r="D531" s="23" t="s">
        <v>856</v>
      </c>
      <c r="E531" s="26" t="s">
        <v>27</v>
      </c>
      <c r="F531" s="27">
        <v>4.8</v>
      </c>
      <c r="G531" s="27">
        <v>4.8</v>
      </c>
      <c r="H531" s="161">
        <v>50.21</v>
      </c>
      <c r="I531" s="174">
        <v>102.32</v>
      </c>
      <c r="J531" s="143">
        <f t="shared" ref="J531:J592" si="49">H531+I531</f>
        <v>152.53</v>
      </c>
      <c r="K531" s="143">
        <f t="shared" si="45"/>
        <v>241</v>
      </c>
      <c r="L531" s="143">
        <f t="shared" si="46"/>
        <v>491.13</v>
      </c>
      <c r="M531" s="143">
        <f t="shared" si="47"/>
        <v>732.14</v>
      </c>
      <c r="N531" s="29">
        <f t="shared" si="48"/>
        <v>2.4496372101812748E-4</v>
      </c>
    </row>
    <row r="532" spans="1:14" ht="18" x14ac:dyDescent="0.25">
      <c r="A532" s="23" t="s">
        <v>857</v>
      </c>
      <c r="B532" s="24">
        <v>100160</v>
      </c>
      <c r="C532" s="25" t="s">
        <v>71</v>
      </c>
      <c r="D532" s="23" t="s">
        <v>439</v>
      </c>
      <c r="E532" s="26" t="s">
        <v>27</v>
      </c>
      <c r="F532" s="27">
        <v>216.02</v>
      </c>
      <c r="G532" s="27">
        <v>216.02</v>
      </c>
      <c r="H532" s="161">
        <v>26.1</v>
      </c>
      <c r="I532" s="174">
        <v>22.51</v>
      </c>
      <c r="J532" s="143">
        <f t="shared" si="49"/>
        <v>48.61</v>
      </c>
      <c r="K532" s="143">
        <f t="shared" ref="K532:K595" si="50">TRUNC(H532*G532,2)</f>
        <v>5638.12</v>
      </c>
      <c r="L532" s="143">
        <f t="shared" ref="L532:L595" si="51">TRUNC(I532*G532,2)</f>
        <v>4862.6099999999997</v>
      </c>
      <c r="M532" s="143">
        <f t="shared" ref="M532:M595" si="52">TRUNC((I532+H532)*G532,2)</f>
        <v>10500.73</v>
      </c>
      <c r="N532" s="29">
        <f t="shared" si="48"/>
        <v>3.5133962004625916E-3</v>
      </c>
    </row>
    <row r="533" spans="1:14" ht="18" x14ac:dyDescent="0.25">
      <c r="A533" s="23" t="s">
        <v>858</v>
      </c>
      <c r="B533" s="24">
        <v>60010</v>
      </c>
      <c r="C533" s="25" t="s">
        <v>71</v>
      </c>
      <c r="D533" s="23" t="s">
        <v>273</v>
      </c>
      <c r="E533" s="26" t="s">
        <v>23</v>
      </c>
      <c r="F533" s="27">
        <v>0.6</v>
      </c>
      <c r="G533" s="27">
        <v>0.6</v>
      </c>
      <c r="H533" s="161">
        <v>714.76</v>
      </c>
      <c r="I533" s="174">
        <v>2299.3200000000002</v>
      </c>
      <c r="J533" s="143">
        <f t="shared" si="49"/>
        <v>3014.08</v>
      </c>
      <c r="K533" s="143">
        <f t="shared" si="50"/>
        <v>428.85</v>
      </c>
      <c r="L533" s="143">
        <f t="shared" si="51"/>
        <v>1379.59</v>
      </c>
      <c r="M533" s="143">
        <f t="shared" si="52"/>
        <v>1808.44</v>
      </c>
      <c r="N533" s="29">
        <f t="shared" si="48"/>
        <v>6.0507852547056918E-4</v>
      </c>
    </row>
    <row r="534" spans="1:14" ht="27" x14ac:dyDescent="0.25">
      <c r="A534" s="23" t="s">
        <v>859</v>
      </c>
      <c r="B534" s="24">
        <v>101965</v>
      </c>
      <c r="C534" s="31" t="s">
        <v>92</v>
      </c>
      <c r="D534" s="23" t="s">
        <v>470</v>
      </c>
      <c r="E534" s="26" t="s">
        <v>203</v>
      </c>
      <c r="F534" s="27">
        <v>20.77</v>
      </c>
      <c r="G534" s="27">
        <v>20.77</v>
      </c>
      <c r="H534" s="161">
        <v>19.149999999999999</v>
      </c>
      <c r="I534" s="174">
        <v>97.44</v>
      </c>
      <c r="J534" s="143">
        <f t="shared" si="49"/>
        <v>116.59</v>
      </c>
      <c r="K534" s="143">
        <f t="shared" si="50"/>
        <v>397.74</v>
      </c>
      <c r="L534" s="143">
        <f t="shared" si="51"/>
        <v>2023.82</v>
      </c>
      <c r="M534" s="143">
        <f t="shared" si="52"/>
        <v>2421.5700000000002</v>
      </c>
      <c r="N534" s="29">
        <f t="shared" si="48"/>
        <v>8.1022317849846622E-4</v>
      </c>
    </row>
    <row r="535" spans="1:14" x14ac:dyDescent="0.25">
      <c r="A535" s="19" t="s">
        <v>860</v>
      </c>
      <c r="B535" s="49"/>
      <c r="C535" s="49"/>
      <c r="D535" s="19" t="s">
        <v>280</v>
      </c>
      <c r="E535" s="21"/>
      <c r="F535" s="21"/>
      <c r="G535" s="21"/>
      <c r="H535" s="160"/>
      <c r="I535" s="173"/>
      <c r="J535" s="141"/>
      <c r="K535" s="142"/>
      <c r="L535" s="142"/>
      <c r="M535" s="142">
        <f>M536</f>
        <v>2543.52</v>
      </c>
      <c r="N535" s="22">
        <f t="shared" si="48"/>
        <v>8.5102592903546807E-4</v>
      </c>
    </row>
    <row r="536" spans="1:14" ht="18" x14ac:dyDescent="0.25">
      <c r="A536" s="23" t="s">
        <v>861</v>
      </c>
      <c r="B536" s="24">
        <v>120902</v>
      </c>
      <c r="C536" s="25" t="s">
        <v>71</v>
      </c>
      <c r="D536" s="23" t="s">
        <v>862</v>
      </c>
      <c r="E536" s="26" t="s">
        <v>27</v>
      </c>
      <c r="F536" s="27">
        <v>75.7</v>
      </c>
      <c r="G536" s="27">
        <v>75.7</v>
      </c>
      <c r="H536" s="161">
        <v>20.39</v>
      </c>
      <c r="I536" s="174">
        <v>13.21</v>
      </c>
      <c r="J536" s="143">
        <f t="shared" si="49"/>
        <v>33.6</v>
      </c>
      <c r="K536" s="143">
        <f t="shared" si="50"/>
        <v>1543.52</v>
      </c>
      <c r="L536" s="143">
        <f t="shared" si="51"/>
        <v>999.99</v>
      </c>
      <c r="M536" s="143">
        <f t="shared" si="52"/>
        <v>2543.52</v>
      </c>
      <c r="N536" s="29">
        <f t="shared" si="48"/>
        <v>8.5102592903546807E-4</v>
      </c>
    </row>
    <row r="537" spans="1:14" x14ac:dyDescent="0.25">
      <c r="A537" s="19" t="s">
        <v>863</v>
      </c>
      <c r="B537" s="49"/>
      <c r="C537" s="49"/>
      <c r="D537" s="19" t="s">
        <v>284</v>
      </c>
      <c r="E537" s="21"/>
      <c r="F537" s="21"/>
      <c r="G537" s="21"/>
      <c r="H537" s="160"/>
      <c r="I537" s="173"/>
      <c r="J537" s="141"/>
      <c r="K537" s="142"/>
      <c r="L537" s="142"/>
      <c r="M537" s="142">
        <f>M538</f>
        <v>47256.2</v>
      </c>
      <c r="N537" s="22">
        <f t="shared" si="48"/>
        <v>1.5811258219980927E-2</v>
      </c>
    </row>
    <row r="538" spans="1:14" x14ac:dyDescent="0.25">
      <c r="A538" s="34" t="s">
        <v>864</v>
      </c>
      <c r="B538" s="54"/>
      <c r="C538" s="54"/>
      <c r="D538" s="34" t="s">
        <v>865</v>
      </c>
      <c r="E538" s="52"/>
      <c r="F538" s="52"/>
      <c r="G538" s="52"/>
      <c r="H538" s="165"/>
      <c r="I538" s="178"/>
      <c r="J538" s="151"/>
      <c r="K538" s="147"/>
      <c r="L538" s="147"/>
      <c r="M538" s="147">
        <f>M539</f>
        <v>47256.2</v>
      </c>
      <c r="N538" s="37">
        <f t="shared" si="48"/>
        <v>1.5811258219980927E-2</v>
      </c>
    </row>
    <row r="539" spans="1:14" ht="45" x14ac:dyDescent="0.25">
      <c r="A539" s="32" t="s">
        <v>866</v>
      </c>
      <c r="B539" s="33">
        <v>100775</v>
      </c>
      <c r="C539" s="26" t="s">
        <v>92</v>
      </c>
      <c r="D539" s="23" t="s">
        <v>286</v>
      </c>
      <c r="E539" s="26" t="s">
        <v>206</v>
      </c>
      <c r="F539" s="27">
        <v>4265</v>
      </c>
      <c r="G539" s="27">
        <v>4265</v>
      </c>
      <c r="H539" s="161">
        <v>0.8</v>
      </c>
      <c r="I539" s="174">
        <v>10.28</v>
      </c>
      <c r="J539" s="143">
        <f t="shared" si="49"/>
        <v>11.08</v>
      </c>
      <c r="K539" s="143">
        <f t="shared" si="50"/>
        <v>3412</v>
      </c>
      <c r="L539" s="143">
        <f t="shared" si="51"/>
        <v>43844.2</v>
      </c>
      <c r="M539" s="143">
        <f t="shared" si="52"/>
        <v>47256.2</v>
      </c>
      <c r="N539" s="29">
        <f t="shared" si="48"/>
        <v>1.5811258219980927E-2</v>
      </c>
    </row>
    <row r="540" spans="1:14" x14ac:dyDescent="0.25">
      <c r="A540" s="19" t="s">
        <v>867</v>
      </c>
      <c r="B540" s="49"/>
      <c r="C540" s="49"/>
      <c r="D540" s="19" t="s">
        <v>288</v>
      </c>
      <c r="E540" s="21"/>
      <c r="F540" s="21"/>
      <c r="G540" s="21"/>
      <c r="H540" s="160"/>
      <c r="I540" s="173"/>
      <c r="J540" s="141"/>
      <c r="K540" s="142"/>
      <c r="L540" s="142"/>
      <c r="M540" s="142">
        <f>SUM(M541:M544)</f>
        <v>14348.820000000002</v>
      </c>
      <c r="N540" s="22">
        <f t="shared" si="48"/>
        <v>4.8009128574034044E-3</v>
      </c>
    </row>
    <row r="541" spans="1:14" ht="27" x14ac:dyDescent="0.25">
      <c r="A541" s="23" t="s">
        <v>868</v>
      </c>
      <c r="B541" s="24">
        <v>94442</v>
      </c>
      <c r="C541" s="31" t="s">
        <v>92</v>
      </c>
      <c r="D541" s="23" t="s">
        <v>869</v>
      </c>
      <c r="E541" s="26" t="s">
        <v>27</v>
      </c>
      <c r="F541" s="27">
        <v>285.85000000000002</v>
      </c>
      <c r="G541" s="27">
        <v>285.85000000000002</v>
      </c>
      <c r="H541" s="161">
        <v>5.53</v>
      </c>
      <c r="I541" s="174">
        <v>36.200000000000003</v>
      </c>
      <c r="J541" s="143">
        <f t="shared" si="49"/>
        <v>41.730000000000004</v>
      </c>
      <c r="K541" s="143">
        <f t="shared" si="50"/>
        <v>1580.75</v>
      </c>
      <c r="L541" s="143">
        <f t="shared" si="51"/>
        <v>10347.77</v>
      </c>
      <c r="M541" s="143">
        <f t="shared" si="52"/>
        <v>11928.52</v>
      </c>
      <c r="N541" s="29">
        <f t="shared" si="48"/>
        <v>3.9911146029982707E-3</v>
      </c>
    </row>
    <row r="542" spans="1:14" ht="36" x14ac:dyDescent="0.25">
      <c r="A542" s="32" t="s">
        <v>870</v>
      </c>
      <c r="B542" s="33">
        <v>94221</v>
      </c>
      <c r="C542" s="26" t="s">
        <v>92</v>
      </c>
      <c r="D542" s="23" t="s">
        <v>871</v>
      </c>
      <c r="E542" s="26" t="s">
        <v>203</v>
      </c>
      <c r="F542" s="27">
        <v>24.05</v>
      </c>
      <c r="G542" s="27">
        <v>24.05</v>
      </c>
      <c r="H542" s="161">
        <v>7.04</v>
      </c>
      <c r="I542" s="174">
        <v>21</v>
      </c>
      <c r="J542" s="143">
        <f t="shared" si="49"/>
        <v>28.04</v>
      </c>
      <c r="K542" s="143">
        <f t="shared" si="50"/>
        <v>169.31</v>
      </c>
      <c r="L542" s="143">
        <f t="shared" si="51"/>
        <v>505.05</v>
      </c>
      <c r="M542" s="143">
        <f t="shared" si="52"/>
        <v>674.36</v>
      </c>
      <c r="N542" s="29">
        <f t="shared" si="48"/>
        <v>2.2563134770096493E-4</v>
      </c>
    </row>
    <row r="543" spans="1:14" ht="18" x14ac:dyDescent="0.25">
      <c r="A543" s="23" t="s">
        <v>872</v>
      </c>
      <c r="B543" s="24">
        <v>160403</v>
      </c>
      <c r="C543" s="25" t="s">
        <v>71</v>
      </c>
      <c r="D543" s="23" t="s">
        <v>449</v>
      </c>
      <c r="E543" s="26" t="s">
        <v>82</v>
      </c>
      <c r="F543" s="27">
        <v>36.04</v>
      </c>
      <c r="G543" s="27">
        <v>36.04</v>
      </c>
      <c r="H543" s="161">
        <v>10.09</v>
      </c>
      <c r="I543" s="174">
        <v>9.99</v>
      </c>
      <c r="J543" s="143">
        <f t="shared" si="49"/>
        <v>20.079999999999998</v>
      </c>
      <c r="K543" s="143">
        <f t="shared" si="50"/>
        <v>363.64</v>
      </c>
      <c r="L543" s="143">
        <f t="shared" si="51"/>
        <v>360.03</v>
      </c>
      <c r="M543" s="143">
        <f t="shared" si="52"/>
        <v>723.68</v>
      </c>
      <c r="N543" s="29">
        <f t="shared" si="48"/>
        <v>2.421331243019074E-4</v>
      </c>
    </row>
    <row r="544" spans="1:14" ht="18" x14ac:dyDescent="0.25">
      <c r="A544" s="23" t="s">
        <v>873</v>
      </c>
      <c r="B544" s="24">
        <v>160404</v>
      </c>
      <c r="C544" s="25" t="s">
        <v>71</v>
      </c>
      <c r="D544" s="23" t="s">
        <v>451</v>
      </c>
      <c r="E544" s="26" t="s">
        <v>203</v>
      </c>
      <c r="F544" s="27">
        <v>79</v>
      </c>
      <c r="G544" s="27">
        <v>79</v>
      </c>
      <c r="H544" s="161">
        <v>12.45</v>
      </c>
      <c r="I544" s="174">
        <v>0.49</v>
      </c>
      <c r="J544" s="143">
        <f t="shared" si="49"/>
        <v>12.94</v>
      </c>
      <c r="K544" s="143">
        <f t="shared" si="50"/>
        <v>983.55</v>
      </c>
      <c r="L544" s="143">
        <f t="shared" si="51"/>
        <v>38.71</v>
      </c>
      <c r="M544" s="143">
        <f t="shared" si="52"/>
        <v>1022.26</v>
      </c>
      <c r="N544" s="29">
        <f t="shared" si="48"/>
        <v>3.4203378240226049E-4</v>
      </c>
    </row>
    <row r="545" spans="1:14" x14ac:dyDescent="0.25">
      <c r="A545" s="19" t="s">
        <v>874</v>
      </c>
      <c r="B545" s="49"/>
      <c r="C545" s="49"/>
      <c r="D545" s="19" t="s">
        <v>133</v>
      </c>
      <c r="E545" s="21"/>
      <c r="F545" s="21"/>
      <c r="G545" s="21"/>
      <c r="H545" s="160"/>
      <c r="I545" s="173"/>
      <c r="J545" s="141"/>
      <c r="K545" s="142"/>
      <c r="L545" s="142"/>
      <c r="M545" s="142">
        <f>SUM(M546:M552)</f>
        <v>31922.059999999998</v>
      </c>
      <c r="N545" s="22">
        <f t="shared" si="48"/>
        <v>1.0680671183330956E-2</v>
      </c>
    </row>
    <row r="546" spans="1:14" ht="18" x14ac:dyDescent="0.25">
      <c r="A546" s="23" t="s">
        <v>875</v>
      </c>
      <c r="B546" s="24">
        <v>180208</v>
      </c>
      <c r="C546" s="25" t="s">
        <v>71</v>
      </c>
      <c r="D546" s="23" t="s">
        <v>876</v>
      </c>
      <c r="E546" s="26" t="s">
        <v>27</v>
      </c>
      <c r="F546" s="27">
        <v>16.36</v>
      </c>
      <c r="G546" s="27">
        <v>16.36</v>
      </c>
      <c r="H546" s="161">
        <v>36.17</v>
      </c>
      <c r="I546" s="174">
        <v>230.06</v>
      </c>
      <c r="J546" s="143">
        <f t="shared" si="49"/>
        <v>266.23</v>
      </c>
      <c r="K546" s="143">
        <f t="shared" si="50"/>
        <v>591.74</v>
      </c>
      <c r="L546" s="143">
        <f t="shared" si="51"/>
        <v>3763.78</v>
      </c>
      <c r="M546" s="143">
        <f t="shared" si="52"/>
        <v>4355.5200000000004</v>
      </c>
      <c r="N546" s="29">
        <f t="shared" si="48"/>
        <v>1.4572955803109715E-3</v>
      </c>
    </row>
    <row r="547" spans="1:14" ht="18" x14ac:dyDescent="0.25">
      <c r="A547" s="23" t="s">
        <v>877</v>
      </c>
      <c r="B547" s="24">
        <v>180404</v>
      </c>
      <c r="C547" s="25" t="s">
        <v>71</v>
      </c>
      <c r="D547" s="23" t="s">
        <v>878</v>
      </c>
      <c r="E547" s="26" t="s">
        <v>27</v>
      </c>
      <c r="F547" s="27">
        <v>0.9</v>
      </c>
      <c r="G547" s="27">
        <v>0.9</v>
      </c>
      <c r="H547" s="161">
        <v>45.67</v>
      </c>
      <c r="I547" s="174">
        <v>418.98</v>
      </c>
      <c r="J547" s="143">
        <f t="shared" si="49"/>
        <v>464.65000000000003</v>
      </c>
      <c r="K547" s="143">
        <f t="shared" si="50"/>
        <v>41.1</v>
      </c>
      <c r="L547" s="143">
        <f t="shared" si="51"/>
        <v>377.08</v>
      </c>
      <c r="M547" s="143">
        <f t="shared" si="52"/>
        <v>418.18</v>
      </c>
      <c r="N547" s="29">
        <f t="shared" si="48"/>
        <v>1.3991713177173841E-4</v>
      </c>
    </row>
    <row r="548" spans="1:14" ht="18" x14ac:dyDescent="0.25">
      <c r="A548" s="23" t="s">
        <v>879</v>
      </c>
      <c r="B548" s="24">
        <v>180401</v>
      </c>
      <c r="C548" s="25" t="s">
        <v>71</v>
      </c>
      <c r="D548" s="23" t="s">
        <v>880</v>
      </c>
      <c r="E548" s="26" t="s">
        <v>27</v>
      </c>
      <c r="F548" s="27">
        <v>18.75</v>
      </c>
      <c r="G548" s="27">
        <v>18.75</v>
      </c>
      <c r="H548" s="161">
        <v>45.67</v>
      </c>
      <c r="I548" s="174">
        <v>252.11</v>
      </c>
      <c r="J548" s="143">
        <f t="shared" si="49"/>
        <v>297.78000000000003</v>
      </c>
      <c r="K548" s="143">
        <f t="shared" si="50"/>
        <v>856.31</v>
      </c>
      <c r="L548" s="143">
        <f t="shared" si="51"/>
        <v>4727.0600000000004</v>
      </c>
      <c r="M548" s="143">
        <f t="shared" si="52"/>
        <v>5583.37</v>
      </c>
      <c r="N548" s="29">
        <f t="shared" si="48"/>
        <v>1.8681168779481826E-3</v>
      </c>
    </row>
    <row r="549" spans="1:14" ht="18" x14ac:dyDescent="0.25">
      <c r="A549" s="23" t="s">
        <v>881</v>
      </c>
      <c r="B549" s="24">
        <v>180501</v>
      </c>
      <c r="C549" s="25" t="s">
        <v>71</v>
      </c>
      <c r="D549" s="23" t="s">
        <v>301</v>
      </c>
      <c r="E549" s="26" t="s">
        <v>27</v>
      </c>
      <c r="F549" s="27">
        <v>11.76</v>
      </c>
      <c r="G549" s="27">
        <v>11.76</v>
      </c>
      <c r="H549" s="161">
        <v>42.74</v>
      </c>
      <c r="I549" s="174">
        <v>798.32</v>
      </c>
      <c r="J549" s="143">
        <f t="shared" si="49"/>
        <v>841.06000000000006</v>
      </c>
      <c r="K549" s="143">
        <f t="shared" si="50"/>
        <v>502.62</v>
      </c>
      <c r="L549" s="143">
        <f t="shared" si="51"/>
        <v>9388.24</v>
      </c>
      <c r="M549" s="143">
        <f t="shared" si="52"/>
        <v>9890.86</v>
      </c>
      <c r="N549" s="29">
        <f t="shared" si="48"/>
        <v>3.3093422974695501E-3</v>
      </c>
    </row>
    <row r="550" spans="1:14" ht="18" x14ac:dyDescent="0.25">
      <c r="A550" s="23" t="s">
        <v>882</v>
      </c>
      <c r="B550" s="24">
        <v>180280</v>
      </c>
      <c r="C550" s="25" t="s">
        <v>71</v>
      </c>
      <c r="D550" s="23" t="s">
        <v>883</v>
      </c>
      <c r="E550" s="26" t="s">
        <v>27</v>
      </c>
      <c r="F550" s="27">
        <v>3.4</v>
      </c>
      <c r="G550" s="27">
        <v>3.4</v>
      </c>
      <c r="H550" s="161">
        <v>43.23</v>
      </c>
      <c r="I550" s="174">
        <v>411.13</v>
      </c>
      <c r="J550" s="143">
        <f t="shared" si="49"/>
        <v>454.36</v>
      </c>
      <c r="K550" s="143">
        <f t="shared" si="50"/>
        <v>146.97999999999999</v>
      </c>
      <c r="L550" s="143">
        <f t="shared" si="51"/>
        <v>1397.84</v>
      </c>
      <c r="M550" s="143">
        <f t="shared" si="52"/>
        <v>1544.82</v>
      </c>
      <c r="N550" s="29">
        <f t="shared" si="48"/>
        <v>5.1687499044339024E-4</v>
      </c>
    </row>
    <row r="551" spans="1:14" ht="18" x14ac:dyDescent="0.25">
      <c r="A551" s="23" t="s">
        <v>884</v>
      </c>
      <c r="B551" s="24">
        <v>180502</v>
      </c>
      <c r="C551" s="25" t="s">
        <v>71</v>
      </c>
      <c r="D551" s="23" t="s">
        <v>885</v>
      </c>
      <c r="E551" s="26" t="s">
        <v>27</v>
      </c>
      <c r="F551" s="27">
        <v>7.56</v>
      </c>
      <c r="G551" s="27">
        <v>7.56</v>
      </c>
      <c r="H551" s="161">
        <v>42.74</v>
      </c>
      <c r="I551" s="174">
        <v>506.49</v>
      </c>
      <c r="J551" s="143">
        <f t="shared" si="49"/>
        <v>549.23</v>
      </c>
      <c r="K551" s="143">
        <f t="shared" si="50"/>
        <v>323.11</v>
      </c>
      <c r="L551" s="143">
        <f t="shared" si="51"/>
        <v>3829.06</v>
      </c>
      <c r="M551" s="143">
        <f t="shared" si="52"/>
        <v>4152.17</v>
      </c>
      <c r="N551" s="29">
        <f t="shared" si="48"/>
        <v>1.3892575374926087E-3</v>
      </c>
    </row>
    <row r="552" spans="1:14" ht="18" x14ac:dyDescent="0.25">
      <c r="A552" s="23" t="s">
        <v>886</v>
      </c>
      <c r="B552" s="24">
        <v>180406</v>
      </c>
      <c r="C552" s="25" t="s">
        <v>71</v>
      </c>
      <c r="D552" s="23" t="s">
        <v>887</v>
      </c>
      <c r="E552" s="26" t="s">
        <v>27</v>
      </c>
      <c r="F552" s="27">
        <v>13.16</v>
      </c>
      <c r="G552" s="27">
        <v>13.16</v>
      </c>
      <c r="H552" s="161">
        <v>42.74</v>
      </c>
      <c r="I552" s="174">
        <v>411.45</v>
      </c>
      <c r="J552" s="143">
        <f t="shared" si="49"/>
        <v>454.19</v>
      </c>
      <c r="K552" s="143">
        <f t="shared" si="50"/>
        <v>562.45000000000005</v>
      </c>
      <c r="L552" s="143">
        <f t="shared" si="51"/>
        <v>5414.68</v>
      </c>
      <c r="M552" s="143">
        <f t="shared" si="52"/>
        <v>5977.14</v>
      </c>
      <c r="N552" s="29">
        <f t="shared" si="48"/>
        <v>1.9998667678945157E-3</v>
      </c>
    </row>
    <row r="553" spans="1:14" x14ac:dyDescent="0.25">
      <c r="A553" s="19" t="s">
        <v>888</v>
      </c>
      <c r="B553" s="49"/>
      <c r="C553" s="49"/>
      <c r="D553" s="19" t="s">
        <v>303</v>
      </c>
      <c r="E553" s="21"/>
      <c r="F553" s="21"/>
      <c r="G553" s="21"/>
      <c r="H553" s="160"/>
      <c r="I553" s="173"/>
      <c r="J553" s="141"/>
      <c r="K553" s="142"/>
      <c r="L553" s="142"/>
      <c r="M553" s="142">
        <f>SUM(M554:M555)</f>
        <v>2282.92</v>
      </c>
      <c r="N553" s="22">
        <f t="shared" si="48"/>
        <v>7.6383284342708174E-4</v>
      </c>
    </row>
    <row r="554" spans="1:14" ht="18" x14ac:dyDescent="0.25">
      <c r="A554" s="23" t="s">
        <v>889</v>
      </c>
      <c r="B554" s="24">
        <v>190102</v>
      </c>
      <c r="C554" s="25" t="s">
        <v>71</v>
      </c>
      <c r="D554" s="23" t="s">
        <v>305</v>
      </c>
      <c r="E554" s="26" t="s">
        <v>27</v>
      </c>
      <c r="F554" s="27">
        <v>11.25</v>
      </c>
      <c r="G554" s="27">
        <v>11.25</v>
      </c>
      <c r="H554" s="161">
        <v>0</v>
      </c>
      <c r="I554" s="174">
        <v>167.55</v>
      </c>
      <c r="J554" s="143">
        <f t="shared" si="49"/>
        <v>167.55</v>
      </c>
      <c r="K554" s="143">
        <f t="shared" si="50"/>
        <v>0</v>
      </c>
      <c r="L554" s="143">
        <f t="shared" si="51"/>
        <v>1884.93</v>
      </c>
      <c r="M554" s="143">
        <f t="shared" si="52"/>
        <v>1884.93</v>
      </c>
      <c r="N554" s="29">
        <f t="shared" si="48"/>
        <v>6.306710009816416E-4</v>
      </c>
    </row>
    <row r="555" spans="1:14" ht="18" x14ac:dyDescent="0.25">
      <c r="A555" s="23" t="s">
        <v>890</v>
      </c>
      <c r="B555" s="24">
        <v>102179</v>
      </c>
      <c r="C555" s="31" t="s">
        <v>92</v>
      </c>
      <c r="D555" s="23" t="s">
        <v>891</v>
      </c>
      <c r="E555" s="26" t="s">
        <v>27</v>
      </c>
      <c r="F555" s="27">
        <v>1.36</v>
      </c>
      <c r="G555" s="27">
        <v>1.36</v>
      </c>
      <c r="H555" s="161">
        <v>47.36</v>
      </c>
      <c r="I555" s="174">
        <v>245.28</v>
      </c>
      <c r="J555" s="143">
        <f t="shared" si="49"/>
        <v>292.64</v>
      </c>
      <c r="K555" s="143">
        <f t="shared" si="50"/>
        <v>64.400000000000006</v>
      </c>
      <c r="L555" s="143">
        <f t="shared" si="51"/>
        <v>333.58</v>
      </c>
      <c r="M555" s="143">
        <f t="shared" si="52"/>
        <v>397.99</v>
      </c>
      <c r="N555" s="29">
        <f t="shared" si="48"/>
        <v>1.3316184244544017E-4</v>
      </c>
    </row>
    <row r="556" spans="1:14" x14ac:dyDescent="0.25">
      <c r="A556" s="19" t="s">
        <v>892</v>
      </c>
      <c r="B556" s="20"/>
      <c r="C556" s="20"/>
      <c r="D556" s="19" t="s">
        <v>307</v>
      </c>
      <c r="E556" s="21"/>
      <c r="F556" s="21"/>
      <c r="G556" s="21"/>
      <c r="H556" s="160"/>
      <c r="I556" s="173"/>
      <c r="J556" s="141"/>
      <c r="K556" s="142"/>
      <c r="L556" s="142"/>
      <c r="M556" s="142">
        <f>SUM(M557:M561)</f>
        <v>14169.029999999999</v>
      </c>
      <c r="N556" s="22">
        <f t="shared" si="48"/>
        <v>4.7407576583952228E-3</v>
      </c>
    </row>
    <row r="557" spans="1:14" ht="18" x14ac:dyDescent="0.25">
      <c r="A557" s="23" t="s">
        <v>893</v>
      </c>
      <c r="B557" s="24">
        <v>200201</v>
      </c>
      <c r="C557" s="25" t="s">
        <v>71</v>
      </c>
      <c r="D557" s="23" t="s">
        <v>463</v>
      </c>
      <c r="E557" s="26" t="s">
        <v>27</v>
      </c>
      <c r="F557" s="27">
        <v>26.26</v>
      </c>
      <c r="G557" s="27">
        <v>26.26</v>
      </c>
      <c r="H557" s="161">
        <v>12.95</v>
      </c>
      <c r="I557" s="174">
        <v>9.77</v>
      </c>
      <c r="J557" s="143">
        <f t="shared" si="49"/>
        <v>22.72</v>
      </c>
      <c r="K557" s="143">
        <f t="shared" si="50"/>
        <v>340.06</v>
      </c>
      <c r="L557" s="143">
        <f t="shared" si="51"/>
        <v>256.56</v>
      </c>
      <c r="M557" s="143">
        <f t="shared" si="52"/>
        <v>596.62</v>
      </c>
      <c r="N557" s="29">
        <f t="shared" si="48"/>
        <v>1.9962063981456446E-4</v>
      </c>
    </row>
    <row r="558" spans="1:14" ht="18" x14ac:dyDescent="0.25">
      <c r="A558" s="23" t="s">
        <v>894</v>
      </c>
      <c r="B558" s="24">
        <v>200101</v>
      </c>
      <c r="C558" s="25" t="s">
        <v>71</v>
      </c>
      <c r="D558" s="23" t="s">
        <v>121</v>
      </c>
      <c r="E558" s="26" t="s">
        <v>27</v>
      </c>
      <c r="F558" s="27">
        <v>537.9</v>
      </c>
      <c r="G558" s="27">
        <v>537.9</v>
      </c>
      <c r="H558" s="161">
        <v>3.22</v>
      </c>
      <c r="I558" s="174">
        <v>2.4700000000000002</v>
      </c>
      <c r="J558" s="143">
        <f t="shared" si="49"/>
        <v>5.69</v>
      </c>
      <c r="K558" s="143">
        <f t="shared" si="50"/>
        <v>1732.03</v>
      </c>
      <c r="L558" s="143">
        <f t="shared" si="51"/>
        <v>1328.61</v>
      </c>
      <c r="M558" s="143">
        <f t="shared" si="52"/>
        <v>3060.65</v>
      </c>
      <c r="N558" s="29">
        <f t="shared" si="48"/>
        <v>1.0240503356381729E-3</v>
      </c>
    </row>
    <row r="559" spans="1:14" ht="18" x14ac:dyDescent="0.25">
      <c r="A559" s="23" t="s">
        <v>895</v>
      </c>
      <c r="B559" s="24">
        <v>200403</v>
      </c>
      <c r="C559" s="25" t="s">
        <v>71</v>
      </c>
      <c r="D559" s="23" t="s">
        <v>123</v>
      </c>
      <c r="E559" s="26" t="s">
        <v>27</v>
      </c>
      <c r="F559" s="27">
        <v>511.64</v>
      </c>
      <c r="G559" s="27">
        <v>511.64</v>
      </c>
      <c r="H559" s="161">
        <v>14.13</v>
      </c>
      <c r="I559" s="174">
        <v>2.87</v>
      </c>
      <c r="J559" s="143">
        <f t="shared" si="49"/>
        <v>17</v>
      </c>
      <c r="K559" s="143">
        <f t="shared" si="50"/>
        <v>7229.47</v>
      </c>
      <c r="L559" s="143">
        <f t="shared" si="51"/>
        <v>1468.4</v>
      </c>
      <c r="M559" s="143">
        <f t="shared" si="52"/>
        <v>8697.8799999999992</v>
      </c>
      <c r="N559" s="29">
        <f t="shared" si="48"/>
        <v>2.910188010174489E-3</v>
      </c>
    </row>
    <row r="560" spans="1:14" ht="18" x14ac:dyDescent="0.25">
      <c r="A560" s="23" t="s">
        <v>896</v>
      </c>
      <c r="B560" s="24">
        <v>201302</v>
      </c>
      <c r="C560" s="25" t="s">
        <v>71</v>
      </c>
      <c r="D560" s="23" t="s">
        <v>468</v>
      </c>
      <c r="E560" s="26" t="s">
        <v>27</v>
      </c>
      <c r="F560" s="27">
        <v>1.24</v>
      </c>
      <c r="G560" s="27">
        <v>1.24</v>
      </c>
      <c r="H560" s="161">
        <v>25.17</v>
      </c>
      <c r="I560" s="174">
        <v>49.64</v>
      </c>
      <c r="J560" s="143">
        <f t="shared" si="49"/>
        <v>74.81</v>
      </c>
      <c r="K560" s="143">
        <f t="shared" si="50"/>
        <v>31.21</v>
      </c>
      <c r="L560" s="143">
        <f t="shared" si="51"/>
        <v>61.55</v>
      </c>
      <c r="M560" s="143">
        <f t="shared" si="52"/>
        <v>92.76</v>
      </c>
      <c r="N560" s="29">
        <f t="shared" si="48"/>
        <v>3.1036188108341992E-5</v>
      </c>
    </row>
    <row r="561" spans="1:14" ht="45" x14ac:dyDescent="0.25">
      <c r="A561" s="32" t="s">
        <v>897</v>
      </c>
      <c r="B561" s="33">
        <v>87272</v>
      </c>
      <c r="C561" s="59" t="s">
        <v>92</v>
      </c>
      <c r="D561" s="23" t="s">
        <v>898</v>
      </c>
      <c r="E561" s="26" t="s">
        <v>27</v>
      </c>
      <c r="F561" s="27">
        <v>25.02</v>
      </c>
      <c r="G561" s="27">
        <v>25.02</v>
      </c>
      <c r="H561" s="161">
        <v>26.63</v>
      </c>
      <c r="I561" s="174">
        <v>42.16</v>
      </c>
      <c r="J561" s="143">
        <f t="shared" si="49"/>
        <v>68.789999999999992</v>
      </c>
      <c r="K561" s="143">
        <f t="shared" si="50"/>
        <v>666.28</v>
      </c>
      <c r="L561" s="143">
        <f t="shared" si="51"/>
        <v>1054.8399999999999</v>
      </c>
      <c r="M561" s="143">
        <f t="shared" si="52"/>
        <v>1721.12</v>
      </c>
      <c r="N561" s="29">
        <f t="shared" si="48"/>
        <v>5.7586248465965465E-4</v>
      </c>
    </row>
    <row r="562" spans="1:14" x14ac:dyDescent="0.25">
      <c r="A562" s="19" t="s">
        <v>899</v>
      </c>
      <c r="B562" s="49"/>
      <c r="C562" s="49"/>
      <c r="D562" s="19" t="s">
        <v>312</v>
      </c>
      <c r="E562" s="21"/>
      <c r="F562" s="21"/>
      <c r="G562" s="21"/>
      <c r="H562" s="160"/>
      <c r="I562" s="173"/>
      <c r="J562" s="141"/>
      <c r="K562" s="142"/>
      <c r="L562" s="142"/>
      <c r="M562" s="142">
        <f>SUM(M563:M564)</f>
        <v>4169.58</v>
      </c>
      <c r="N562" s="22">
        <f t="shared" si="48"/>
        <v>1.3950826780161772E-3</v>
      </c>
    </row>
    <row r="563" spans="1:14" ht="18" x14ac:dyDescent="0.25">
      <c r="A563" s="23" t="s">
        <v>900</v>
      </c>
      <c r="B563" s="24">
        <v>210102</v>
      </c>
      <c r="C563" s="25" t="s">
        <v>71</v>
      </c>
      <c r="D563" s="23" t="s">
        <v>901</v>
      </c>
      <c r="E563" s="26" t="s">
        <v>27</v>
      </c>
      <c r="F563" s="27">
        <v>180.19</v>
      </c>
      <c r="G563" s="27">
        <v>180.19</v>
      </c>
      <c r="H563" s="161">
        <v>1.1499999999999999</v>
      </c>
      <c r="I563" s="174">
        <v>3.16</v>
      </c>
      <c r="J563" s="143">
        <f t="shared" si="49"/>
        <v>4.3100000000000005</v>
      </c>
      <c r="K563" s="143">
        <f t="shared" si="50"/>
        <v>207.21</v>
      </c>
      <c r="L563" s="143">
        <f t="shared" si="51"/>
        <v>569.4</v>
      </c>
      <c r="M563" s="143">
        <f t="shared" si="52"/>
        <v>776.61</v>
      </c>
      <c r="N563" s="29">
        <f t="shared" si="48"/>
        <v>2.5984275600279729E-4</v>
      </c>
    </row>
    <row r="564" spans="1:14" ht="18" x14ac:dyDescent="0.25">
      <c r="A564" s="23" t="s">
        <v>902</v>
      </c>
      <c r="B564" s="24">
        <v>210515</v>
      </c>
      <c r="C564" s="25" t="s">
        <v>71</v>
      </c>
      <c r="D564" s="23" t="s">
        <v>903</v>
      </c>
      <c r="E564" s="26" t="s">
        <v>27</v>
      </c>
      <c r="F564" s="27">
        <v>180.19</v>
      </c>
      <c r="G564" s="27">
        <v>180.19</v>
      </c>
      <c r="H564" s="161">
        <v>13.25</v>
      </c>
      <c r="I564" s="174">
        <v>5.58</v>
      </c>
      <c r="J564" s="143">
        <f t="shared" si="49"/>
        <v>18.829999999999998</v>
      </c>
      <c r="K564" s="143">
        <f t="shared" si="50"/>
        <v>2387.5100000000002</v>
      </c>
      <c r="L564" s="143">
        <f t="shared" si="51"/>
        <v>1005.46</v>
      </c>
      <c r="M564" s="143">
        <f t="shared" si="52"/>
        <v>3392.97</v>
      </c>
      <c r="N564" s="29">
        <f t="shared" si="48"/>
        <v>1.1352399220133798E-3</v>
      </c>
    </row>
    <row r="565" spans="1:14" x14ac:dyDescent="0.25">
      <c r="A565" s="19" t="s">
        <v>904</v>
      </c>
      <c r="B565" s="49"/>
      <c r="C565" s="49"/>
      <c r="D565" s="19" t="s">
        <v>165</v>
      </c>
      <c r="E565" s="21"/>
      <c r="F565" s="21"/>
      <c r="G565" s="21"/>
      <c r="H565" s="160"/>
      <c r="I565" s="173"/>
      <c r="J565" s="141"/>
      <c r="K565" s="142"/>
      <c r="L565" s="142"/>
      <c r="M565" s="142">
        <f>SUM(M566:M572)</f>
        <v>27300.959999999999</v>
      </c>
      <c r="N565" s="22">
        <f t="shared" si="48"/>
        <v>9.1345162796282915E-3</v>
      </c>
    </row>
    <row r="566" spans="1:14" ht="18" x14ac:dyDescent="0.25">
      <c r="A566" s="23" t="s">
        <v>905</v>
      </c>
      <c r="B566" s="24">
        <v>220902</v>
      </c>
      <c r="C566" s="25" t="s">
        <v>71</v>
      </c>
      <c r="D566" s="23" t="s">
        <v>906</v>
      </c>
      <c r="E566" s="26" t="s">
        <v>82</v>
      </c>
      <c r="F566" s="27">
        <v>1.96</v>
      </c>
      <c r="G566" s="27">
        <v>1.96</v>
      </c>
      <c r="H566" s="161">
        <v>7.83</v>
      </c>
      <c r="I566" s="174">
        <v>1.56</v>
      </c>
      <c r="J566" s="143">
        <f t="shared" si="49"/>
        <v>9.39</v>
      </c>
      <c r="K566" s="143">
        <f t="shared" si="50"/>
        <v>15.34</v>
      </c>
      <c r="L566" s="143">
        <f t="shared" si="51"/>
        <v>3.05</v>
      </c>
      <c r="M566" s="143">
        <f t="shared" si="52"/>
        <v>18.399999999999999</v>
      </c>
      <c r="N566" s="29">
        <f t="shared" si="48"/>
        <v>6.1563805648285103E-6</v>
      </c>
    </row>
    <row r="567" spans="1:14" ht="18" x14ac:dyDescent="0.25">
      <c r="A567" s="23" t="s">
        <v>907</v>
      </c>
      <c r="B567" s="24">
        <v>220101</v>
      </c>
      <c r="C567" s="25" t="s">
        <v>71</v>
      </c>
      <c r="D567" s="23" t="s">
        <v>319</v>
      </c>
      <c r="E567" s="26" t="s">
        <v>27</v>
      </c>
      <c r="F567" s="27">
        <v>181.71</v>
      </c>
      <c r="G567" s="27">
        <v>181.71</v>
      </c>
      <c r="H567" s="161">
        <v>9</v>
      </c>
      <c r="I567" s="174">
        <v>20.85</v>
      </c>
      <c r="J567" s="143">
        <f t="shared" si="49"/>
        <v>29.85</v>
      </c>
      <c r="K567" s="143">
        <f t="shared" si="50"/>
        <v>1635.39</v>
      </c>
      <c r="L567" s="143">
        <f t="shared" si="51"/>
        <v>3788.65</v>
      </c>
      <c r="M567" s="143">
        <f t="shared" si="52"/>
        <v>5424.04</v>
      </c>
      <c r="N567" s="29">
        <f t="shared" si="48"/>
        <v>1.8148073064593714E-3</v>
      </c>
    </row>
    <row r="568" spans="1:14" ht="18" x14ac:dyDescent="0.25">
      <c r="A568" s="23" t="s">
        <v>908</v>
      </c>
      <c r="B568" s="24">
        <v>221101</v>
      </c>
      <c r="C568" s="25" t="s">
        <v>71</v>
      </c>
      <c r="D568" s="23" t="s">
        <v>321</v>
      </c>
      <c r="E568" s="26" t="s">
        <v>27</v>
      </c>
      <c r="F568" s="27">
        <v>92.37</v>
      </c>
      <c r="G568" s="27">
        <v>92.37</v>
      </c>
      <c r="H568" s="161">
        <v>12.3</v>
      </c>
      <c r="I568" s="174">
        <v>47.88</v>
      </c>
      <c r="J568" s="143">
        <f t="shared" si="49"/>
        <v>60.180000000000007</v>
      </c>
      <c r="K568" s="143">
        <f t="shared" si="50"/>
        <v>1136.1500000000001</v>
      </c>
      <c r="L568" s="143">
        <f t="shared" si="51"/>
        <v>4422.67</v>
      </c>
      <c r="M568" s="143">
        <f t="shared" si="52"/>
        <v>5558.82</v>
      </c>
      <c r="N568" s="29">
        <f t="shared" si="48"/>
        <v>1.8599027940967403E-3</v>
      </c>
    </row>
    <row r="569" spans="1:14" ht="18" x14ac:dyDescent="0.25">
      <c r="A569" s="23" t="s">
        <v>909</v>
      </c>
      <c r="B569" s="24">
        <v>221104</v>
      </c>
      <c r="C569" s="25" t="s">
        <v>71</v>
      </c>
      <c r="D569" s="23" t="s">
        <v>167</v>
      </c>
      <c r="E569" s="26" t="s">
        <v>27</v>
      </c>
      <c r="F569" s="27">
        <v>184.74</v>
      </c>
      <c r="G569" s="27">
        <v>184.74</v>
      </c>
      <c r="H569" s="161">
        <v>0</v>
      </c>
      <c r="I569" s="174">
        <v>25.78</v>
      </c>
      <c r="J569" s="143">
        <f t="shared" si="49"/>
        <v>25.78</v>
      </c>
      <c r="K569" s="143">
        <f t="shared" si="50"/>
        <v>0</v>
      </c>
      <c r="L569" s="143">
        <f t="shared" si="51"/>
        <v>4762.59</v>
      </c>
      <c r="M569" s="143">
        <f t="shared" si="52"/>
        <v>4762.59</v>
      </c>
      <c r="N569" s="29">
        <f t="shared" si="48"/>
        <v>1.5934954627307943E-3</v>
      </c>
    </row>
    <row r="570" spans="1:14" ht="27" x14ac:dyDescent="0.25">
      <c r="A570" s="23" t="s">
        <v>910</v>
      </c>
      <c r="B570" s="24">
        <v>221106</v>
      </c>
      <c r="C570" s="25" t="s">
        <v>71</v>
      </c>
      <c r="D570" s="30" t="s">
        <v>911</v>
      </c>
      <c r="E570" s="26" t="s">
        <v>27</v>
      </c>
      <c r="F570" s="27">
        <v>92.37</v>
      </c>
      <c r="G570" s="27">
        <v>92.37</v>
      </c>
      <c r="H570" s="161">
        <v>15</v>
      </c>
      <c r="I570" s="174">
        <v>80</v>
      </c>
      <c r="J570" s="143">
        <f t="shared" si="49"/>
        <v>95</v>
      </c>
      <c r="K570" s="143">
        <f t="shared" si="50"/>
        <v>1385.55</v>
      </c>
      <c r="L570" s="143">
        <f t="shared" si="51"/>
        <v>7389.6</v>
      </c>
      <c r="M570" s="143">
        <f t="shared" si="52"/>
        <v>8775.15</v>
      </c>
      <c r="N570" s="29">
        <f t="shared" si="48"/>
        <v>2.9360414626877665E-3</v>
      </c>
    </row>
    <row r="571" spans="1:14" ht="27" x14ac:dyDescent="0.25">
      <c r="A571" s="23" t="s">
        <v>912</v>
      </c>
      <c r="B571" s="24">
        <v>220311</v>
      </c>
      <c r="C571" s="25" t="s">
        <v>71</v>
      </c>
      <c r="D571" s="30" t="s">
        <v>913</v>
      </c>
      <c r="E571" s="26" t="s">
        <v>27</v>
      </c>
      <c r="F571" s="27">
        <v>7.36</v>
      </c>
      <c r="G571" s="27">
        <v>7.36</v>
      </c>
      <c r="H571" s="161">
        <v>27.68</v>
      </c>
      <c r="I571" s="174">
        <v>51.86</v>
      </c>
      <c r="J571" s="143">
        <f t="shared" si="49"/>
        <v>79.539999999999992</v>
      </c>
      <c r="K571" s="143">
        <f t="shared" si="50"/>
        <v>203.72</v>
      </c>
      <c r="L571" s="143">
        <f t="shared" si="51"/>
        <v>381.68</v>
      </c>
      <c r="M571" s="143">
        <f t="shared" si="52"/>
        <v>585.41</v>
      </c>
      <c r="N571" s="29">
        <f t="shared" si="48"/>
        <v>1.9586993187262273E-4</v>
      </c>
    </row>
    <row r="572" spans="1:14" ht="36" customHeight="1" x14ac:dyDescent="0.25">
      <c r="A572" s="32" t="s">
        <v>914</v>
      </c>
      <c r="B572" s="33">
        <v>220100</v>
      </c>
      <c r="C572" s="53" t="s">
        <v>268</v>
      </c>
      <c r="D572" s="23" t="s">
        <v>915</v>
      </c>
      <c r="E572" s="26" t="s">
        <v>27</v>
      </c>
      <c r="F572" s="27">
        <v>25.3</v>
      </c>
      <c r="G572" s="27">
        <v>25.3</v>
      </c>
      <c r="H572" s="161">
        <v>36.72</v>
      </c>
      <c r="I572" s="174">
        <v>49.31</v>
      </c>
      <c r="J572" s="143">
        <f t="shared" si="49"/>
        <v>86.03</v>
      </c>
      <c r="K572" s="143">
        <f t="shared" si="50"/>
        <v>929.01</v>
      </c>
      <c r="L572" s="143">
        <f t="shared" si="51"/>
        <v>1247.54</v>
      </c>
      <c r="M572" s="143">
        <f t="shared" si="52"/>
        <v>2176.5500000000002</v>
      </c>
      <c r="N572" s="29">
        <f t="shared" si="48"/>
        <v>7.282429412161683E-4</v>
      </c>
    </row>
    <row r="573" spans="1:14" x14ac:dyDescent="0.25">
      <c r="A573" s="19" t="s">
        <v>916</v>
      </c>
      <c r="B573" s="49"/>
      <c r="C573" s="49"/>
      <c r="D573" s="19" t="s">
        <v>133</v>
      </c>
      <c r="E573" s="21"/>
      <c r="F573" s="21"/>
      <c r="G573" s="21"/>
      <c r="H573" s="160"/>
      <c r="I573" s="173"/>
      <c r="J573" s="141"/>
      <c r="K573" s="142"/>
      <c r="L573" s="142"/>
      <c r="M573" s="142">
        <f>SUM(M574:M575)</f>
        <v>1974.6599999999999</v>
      </c>
      <c r="N573" s="22">
        <f t="shared" si="48"/>
        <v>6.6069339381218833E-4</v>
      </c>
    </row>
    <row r="574" spans="1:14" ht="18" x14ac:dyDescent="0.25">
      <c r="A574" s="23" t="s">
        <v>917</v>
      </c>
      <c r="B574" s="24">
        <v>230174</v>
      </c>
      <c r="C574" s="25" t="s">
        <v>71</v>
      </c>
      <c r="D574" s="23" t="s">
        <v>918</v>
      </c>
      <c r="E574" s="26" t="s">
        <v>79</v>
      </c>
      <c r="F574" s="27">
        <v>6</v>
      </c>
      <c r="G574" s="27">
        <v>6</v>
      </c>
      <c r="H574" s="161">
        <v>12.53</v>
      </c>
      <c r="I574" s="174">
        <v>124.11</v>
      </c>
      <c r="J574" s="143">
        <f t="shared" si="49"/>
        <v>136.63999999999999</v>
      </c>
      <c r="K574" s="143">
        <f t="shared" si="50"/>
        <v>75.180000000000007</v>
      </c>
      <c r="L574" s="143">
        <f t="shared" si="51"/>
        <v>744.66</v>
      </c>
      <c r="M574" s="143">
        <f t="shared" si="52"/>
        <v>819.84</v>
      </c>
      <c r="N574" s="29">
        <f t="shared" si="48"/>
        <v>2.7430690447114163E-4</v>
      </c>
    </row>
    <row r="575" spans="1:14" ht="18" x14ac:dyDescent="0.25">
      <c r="A575" s="23" t="s">
        <v>919</v>
      </c>
      <c r="B575" s="24">
        <v>230176</v>
      </c>
      <c r="C575" s="25" t="s">
        <v>71</v>
      </c>
      <c r="D575" s="23" t="s">
        <v>920</v>
      </c>
      <c r="E575" s="26" t="s">
        <v>79</v>
      </c>
      <c r="F575" s="27">
        <v>6</v>
      </c>
      <c r="G575" s="27">
        <v>6</v>
      </c>
      <c r="H575" s="161">
        <v>12.53</v>
      </c>
      <c r="I575" s="174">
        <v>179.94</v>
      </c>
      <c r="J575" s="143">
        <f t="shared" si="49"/>
        <v>192.47</v>
      </c>
      <c r="K575" s="143">
        <f t="shared" si="50"/>
        <v>75.180000000000007</v>
      </c>
      <c r="L575" s="143">
        <f t="shared" si="51"/>
        <v>1079.6400000000001</v>
      </c>
      <c r="M575" s="143">
        <f t="shared" si="52"/>
        <v>1154.82</v>
      </c>
      <c r="N575" s="29">
        <f t="shared" si="48"/>
        <v>3.8638648934104675E-4</v>
      </c>
    </row>
    <row r="576" spans="1:14" x14ac:dyDescent="0.25">
      <c r="A576" s="19" t="s">
        <v>921</v>
      </c>
      <c r="B576" s="49"/>
      <c r="C576" s="49"/>
      <c r="D576" s="19" t="s">
        <v>127</v>
      </c>
      <c r="E576" s="21"/>
      <c r="F576" s="21"/>
      <c r="G576" s="21"/>
      <c r="H576" s="160"/>
      <c r="I576" s="173"/>
      <c r="J576" s="141"/>
      <c r="K576" s="142"/>
      <c r="L576" s="142"/>
      <c r="M576" s="142">
        <f>M577+M580+M583+M585+M587</f>
        <v>20954.159999999996</v>
      </c>
      <c r="N576" s="22">
        <f t="shared" si="48"/>
        <v>7.0109664878427701E-3</v>
      </c>
    </row>
    <row r="577" spans="1:14" x14ac:dyDescent="0.25">
      <c r="A577" s="34" t="s">
        <v>922</v>
      </c>
      <c r="B577" s="51"/>
      <c r="C577" s="51"/>
      <c r="D577" s="34" t="s">
        <v>923</v>
      </c>
      <c r="E577" s="52"/>
      <c r="F577" s="52"/>
      <c r="G577" s="52"/>
      <c r="H577" s="165"/>
      <c r="I577" s="178"/>
      <c r="J577" s="151"/>
      <c r="K577" s="147"/>
      <c r="L577" s="147"/>
      <c r="M577" s="147">
        <f>SUM(M578:M579)</f>
        <v>7189.86</v>
      </c>
      <c r="N577" s="37">
        <f t="shared" si="48"/>
        <v>2.405625780860756E-3</v>
      </c>
    </row>
    <row r="578" spans="1:14" ht="18" x14ac:dyDescent="0.25">
      <c r="A578" s="23" t="s">
        <v>924</v>
      </c>
      <c r="B578" s="24">
        <v>261300</v>
      </c>
      <c r="C578" s="25" t="s">
        <v>71</v>
      </c>
      <c r="D578" s="23" t="s">
        <v>925</v>
      </c>
      <c r="E578" s="26" t="s">
        <v>27</v>
      </c>
      <c r="F578" s="27">
        <v>304.14</v>
      </c>
      <c r="G578" s="27">
        <v>304.14</v>
      </c>
      <c r="H578" s="161">
        <v>9.24</v>
      </c>
      <c r="I578" s="174">
        <v>1.91</v>
      </c>
      <c r="J578" s="143">
        <f t="shared" si="49"/>
        <v>11.15</v>
      </c>
      <c r="K578" s="143">
        <f t="shared" si="50"/>
        <v>2810.25</v>
      </c>
      <c r="L578" s="143">
        <f t="shared" si="51"/>
        <v>580.9</v>
      </c>
      <c r="M578" s="143">
        <f t="shared" si="52"/>
        <v>3391.16</v>
      </c>
      <c r="N578" s="29">
        <f t="shared" si="48"/>
        <v>1.134634321533905E-3</v>
      </c>
    </row>
    <row r="579" spans="1:14" ht="18" x14ac:dyDescent="0.25">
      <c r="A579" s="23" t="s">
        <v>926</v>
      </c>
      <c r="B579" s="24">
        <v>261001</v>
      </c>
      <c r="C579" s="25" t="s">
        <v>71</v>
      </c>
      <c r="D579" s="23" t="s">
        <v>174</v>
      </c>
      <c r="E579" s="26" t="s">
        <v>27</v>
      </c>
      <c r="F579" s="27">
        <v>304.14</v>
      </c>
      <c r="G579" s="27">
        <v>304.14</v>
      </c>
      <c r="H579" s="161">
        <v>7.48</v>
      </c>
      <c r="I579" s="174">
        <v>5.01</v>
      </c>
      <c r="J579" s="143">
        <f t="shared" si="49"/>
        <v>12.49</v>
      </c>
      <c r="K579" s="143">
        <f t="shared" si="50"/>
        <v>2274.96</v>
      </c>
      <c r="L579" s="143">
        <f t="shared" si="51"/>
        <v>1523.74</v>
      </c>
      <c r="M579" s="143">
        <f t="shared" si="52"/>
        <v>3798.7</v>
      </c>
      <c r="N579" s="29">
        <f t="shared" si="48"/>
        <v>1.2709914593268513E-3</v>
      </c>
    </row>
    <row r="580" spans="1:14" ht="18" x14ac:dyDescent="0.25">
      <c r="A580" s="34" t="s">
        <v>927</v>
      </c>
      <c r="B580" s="54"/>
      <c r="C580" s="54"/>
      <c r="D580" s="34" t="s">
        <v>928</v>
      </c>
      <c r="E580" s="52"/>
      <c r="F580" s="52"/>
      <c r="G580" s="52"/>
      <c r="H580" s="165"/>
      <c r="I580" s="178"/>
      <c r="J580" s="151"/>
      <c r="K580" s="147"/>
      <c r="L580" s="147"/>
      <c r="M580" s="147">
        <f>SUM(M581:M582)</f>
        <v>3142.51</v>
      </c>
      <c r="N580" s="37">
        <f t="shared" si="48"/>
        <v>1.0514395374336546E-3</v>
      </c>
    </row>
    <row r="581" spans="1:14" ht="18" x14ac:dyDescent="0.25">
      <c r="A581" s="23" t="s">
        <v>929</v>
      </c>
      <c r="B581" s="24">
        <v>261301</v>
      </c>
      <c r="C581" s="25" t="s">
        <v>71</v>
      </c>
      <c r="D581" s="23" t="s">
        <v>493</v>
      </c>
      <c r="E581" s="26" t="s">
        <v>27</v>
      </c>
      <c r="F581" s="27">
        <v>180.19</v>
      </c>
      <c r="G581" s="27">
        <v>180.19</v>
      </c>
      <c r="H581" s="161">
        <v>6.42</v>
      </c>
      <c r="I581" s="174">
        <v>1.23</v>
      </c>
      <c r="J581" s="143">
        <f t="shared" si="49"/>
        <v>7.65</v>
      </c>
      <c r="K581" s="143">
        <f t="shared" si="50"/>
        <v>1156.81</v>
      </c>
      <c r="L581" s="143">
        <f t="shared" si="51"/>
        <v>221.63</v>
      </c>
      <c r="M581" s="143">
        <f t="shared" si="52"/>
        <v>1378.45</v>
      </c>
      <c r="N581" s="29">
        <f t="shared" si="48"/>
        <v>4.6120993421673156E-4</v>
      </c>
    </row>
    <row r="582" spans="1:14" ht="18" x14ac:dyDescent="0.25">
      <c r="A582" s="23" t="s">
        <v>930</v>
      </c>
      <c r="B582" s="24">
        <v>261307</v>
      </c>
      <c r="C582" s="25" t="s">
        <v>71</v>
      </c>
      <c r="D582" s="23" t="s">
        <v>348</v>
      </c>
      <c r="E582" s="26" t="s">
        <v>27</v>
      </c>
      <c r="F582" s="27">
        <v>180.19</v>
      </c>
      <c r="G582" s="27">
        <v>180.19</v>
      </c>
      <c r="H582" s="161">
        <v>5.39</v>
      </c>
      <c r="I582" s="174">
        <v>4.4000000000000004</v>
      </c>
      <c r="J582" s="143">
        <f t="shared" si="49"/>
        <v>9.7899999999999991</v>
      </c>
      <c r="K582" s="143">
        <f t="shared" si="50"/>
        <v>971.22</v>
      </c>
      <c r="L582" s="143">
        <f t="shared" si="51"/>
        <v>792.83</v>
      </c>
      <c r="M582" s="143">
        <f t="shared" si="52"/>
        <v>1764.06</v>
      </c>
      <c r="N582" s="29">
        <f t="shared" si="48"/>
        <v>5.9022960321692298E-4</v>
      </c>
    </row>
    <row r="583" spans="1:14" ht="18" x14ac:dyDescent="0.25">
      <c r="A583" s="34" t="s">
        <v>931</v>
      </c>
      <c r="B583" s="51"/>
      <c r="C583" s="51"/>
      <c r="D583" s="34" t="s">
        <v>350</v>
      </c>
      <c r="E583" s="52"/>
      <c r="F583" s="52"/>
      <c r="G583" s="52"/>
      <c r="H583" s="165"/>
      <c r="I583" s="178"/>
      <c r="J583" s="151"/>
      <c r="K583" s="147"/>
      <c r="L583" s="147"/>
      <c r="M583" s="147">
        <f>M584</f>
        <v>2740.51</v>
      </c>
      <c r="N583" s="37">
        <f t="shared" si="48"/>
        <v>9.1693600552816216E-4</v>
      </c>
    </row>
    <row r="584" spans="1:14" ht="18" x14ac:dyDescent="0.25">
      <c r="A584" s="23" t="s">
        <v>932</v>
      </c>
      <c r="B584" s="24">
        <v>261000</v>
      </c>
      <c r="C584" s="25" t="s">
        <v>71</v>
      </c>
      <c r="D584" s="23" t="s">
        <v>131</v>
      </c>
      <c r="E584" s="26" t="s">
        <v>27</v>
      </c>
      <c r="F584" s="27">
        <v>200.77</v>
      </c>
      <c r="G584" s="27">
        <v>200.77</v>
      </c>
      <c r="H584" s="161">
        <v>7.53</v>
      </c>
      <c r="I584" s="174">
        <v>6.12</v>
      </c>
      <c r="J584" s="143">
        <f t="shared" si="49"/>
        <v>13.65</v>
      </c>
      <c r="K584" s="143">
        <f t="shared" si="50"/>
        <v>1511.79</v>
      </c>
      <c r="L584" s="143">
        <f t="shared" si="51"/>
        <v>1228.71</v>
      </c>
      <c r="M584" s="143">
        <f t="shared" si="52"/>
        <v>2740.51</v>
      </c>
      <c r="N584" s="29">
        <f t="shared" si="48"/>
        <v>9.1693600552816216E-4</v>
      </c>
    </row>
    <row r="585" spans="1:14" ht="18" x14ac:dyDescent="0.25">
      <c r="A585" s="34" t="s">
        <v>933</v>
      </c>
      <c r="B585" s="51"/>
      <c r="C585" s="51"/>
      <c r="D585" s="34" t="s">
        <v>353</v>
      </c>
      <c r="E585" s="52"/>
      <c r="F585" s="52"/>
      <c r="G585" s="52"/>
      <c r="H585" s="165"/>
      <c r="I585" s="178"/>
      <c r="J585" s="151"/>
      <c r="K585" s="147"/>
      <c r="L585" s="147"/>
      <c r="M585" s="147">
        <f>M586</f>
        <v>3879.52</v>
      </c>
      <c r="N585" s="37">
        <f t="shared" si="48"/>
        <v>1.29803269178606E-3</v>
      </c>
    </row>
    <row r="586" spans="1:14" ht="18" x14ac:dyDescent="0.25">
      <c r="A586" s="23" t="s">
        <v>934</v>
      </c>
      <c r="B586" s="24">
        <v>261602</v>
      </c>
      <c r="C586" s="25" t="s">
        <v>71</v>
      </c>
      <c r="D586" s="23" t="s">
        <v>355</v>
      </c>
      <c r="E586" s="26" t="s">
        <v>27</v>
      </c>
      <c r="F586" s="27">
        <v>160.51</v>
      </c>
      <c r="G586" s="27">
        <v>160.51</v>
      </c>
      <c r="H586" s="161">
        <v>14.15</v>
      </c>
      <c r="I586" s="174">
        <v>10.02</v>
      </c>
      <c r="J586" s="143">
        <f t="shared" si="49"/>
        <v>24.17</v>
      </c>
      <c r="K586" s="143">
        <f t="shared" si="50"/>
        <v>2271.21</v>
      </c>
      <c r="L586" s="143">
        <f t="shared" si="51"/>
        <v>1608.31</v>
      </c>
      <c r="M586" s="143">
        <f t="shared" si="52"/>
        <v>3879.52</v>
      </c>
      <c r="N586" s="29">
        <f t="shared" si="48"/>
        <v>1.29803269178606E-3</v>
      </c>
    </row>
    <row r="587" spans="1:14" ht="18" x14ac:dyDescent="0.25">
      <c r="A587" s="34" t="s">
        <v>935</v>
      </c>
      <c r="B587" s="51"/>
      <c r="C587" s="51"/>
      <c r="D587" s="34" t="s">
        <v>936</v>
      </c>
      <c r="E587" s="52"/>
      <c r="F587" s="52"/>
      <c r="G587" s="52"/>
      <c r="H587" s="165"/>
      <c r="I587" s="178"/>
      <c r="J587" s="151"/>
      <c r="K587" s="147"/>
      <c r="L587" s="147"/>
      <c r="M587" s="147">
        <f>M588</f>
        <v>4001.76</v>
      </c>
      <c r="N587" s="37">
        <f t="shared" si="48"/>
        <v>1.3389324722341382E-3</v>
      </c>
    </row>
    <row r="588" spans="1:14" ht="18" x14ac:dyDescent="0.25">
      <c r="A588" s="23" t="s">
        <v>937</v>
      </c>
      <c r="B588" s="24">
        <v>261609</v>
      </c>
      <c r="C588" s="25" t="s">
        <v>71</v>
      </c>
      <c r="D588" s="23" t="s">
        <v>170</v>
      </c>
      <c r="E588" s="26" t="s">
        <v>27</v>
      </c>
      <c r="F588" s="27">
        <v>285.83999999999997</v>
      </c>
      <c r="G588" s="27">
        <v>285.83999999999997</v>
      </c>
      <c r="H588" s="161">
        <v>3</v>
      </c>
      <c r="I588" s="174">
        <v>11</v>
      </c>
      <c r="J588" s="143">
        <f t="shared" si="49"/>
        <v>14</v>
      </c>
      <c r="K588" s="143">
        <f t="shared" si="50"/>
        <v>857.52</v>
      </c>
      <c r="L588" s="143">
        <f t="shared" si="51"/>
        <v>3144.24</v>
      </c>
      <c r="M588" s="143">
        <f t="shared" si="52"/>
        <v>4001.76</v>
      </c>
      <c r="N588" s="29">
        <f t="shared" si="48"/>
        <v>1.3389324722341382E-3</v>
      </c>
    </row>
    <row r="589" spans="1:14" x14ac:dyDescent="0.25">
      <c r="A589" s="19" t="s">
        <v>938</v>
      </c>
      <c r="B589" s="49"/>
      <c r="C589" s="49"/>
      <c r="D589" s="19" t="s">
        <v>54</v>
      </c>
      <c r="E589" s="21"/>
      <c r="F589" s="21"/>
      <c r="G589" s="21"/>
      <c r="H589" s="160"/>
      <c r="I589" s="173"/>
      <c r="J589" s="141"/>
      <c r="K589" s="142"/>
      <c r="L589" s="142"/>
      <c r="M589" s="142">
        <f>SUM(M590:M592)</f>
        <v>3474.41</v>
      </c>
      <c r="N589" s="22">
        <f t="shared" si="48"/>
        <v>1.1624885977307513E-3</v>
      </c>
    </row>
    <row r="590" spans="1:14" ht="18" x14ac:dyDescent="0.25">
      <c r="A590" s="23" t="s">
        <v>939</v>
      </c>
      <c r="B590" s="24">
        <v>270501</v>
      </c>
      <c r="C590" s="25" t="s">
        <v>71</v>
      </c>
      <c r="D590" s="23" t="s">
        <v>940</v>
      </c>
      <c r="E590" s="26" t="s">
        <v>27</v>
      </c>
      <c r="F590" s="27">
        <v>202.48</v>
      </c>
      <c r="G590" s="27">
        <v>202.48</v>
      </c>
      <c r="H590" s="161">
        <v>1.86</v>
      </c>
      <c r="I590" s="174">
        <v>1.51</v>
      </c>
      <c r="J590" s="143">
        <f t="shared" si="49"/>
        <v>3.37</v>
      </c>
      <c r="K590" s="143">
        <f t="shared" si="50"/>
        <v>376.61</v>
      </c>
      <c r="L590" s="143">
        <f t="shared" si="51"/>
        <v>305.74</v>
      </c>
      <c r="M590" s="143">
        <f t="shared" si="52"/>
        <v>682.35</v>
      </c>
      <c r="N590" s="29">
        <f t="shared" si="48"/>
        <v>2.2830468904406166E-4</v>
      </c>
    </row>
    <row r="591" spans="1:14" ht="18" x14ac:dyDescent="0.25">
      <c r="A591" s="23" t="s">
        <v>941</v>
      </c>
      <c r="B591" s="24">
        <v>271307</v>
      </c>
      <c r="C591" s="25" t="s">
        <v>71</v>
      </c>
      <c r="D591" s="23" t="s">
        <v>942</v>
      </c>
      <c r="E591" s="26" t="s">
        <v>203</v>
      </c>
      <c r="F591" s="27">
        <v>6.38</v>
      </c>
      <c r="G591" s="27">
        <v>6.38</v>
      </c>
      <c r="H591" s="161">
        <v>115.1</v>
      </c>
      <c r="I591" s="174">
        <v>246.66</v>
      </c>
      <c r="J591" s="143">
        <f t="shared" si="49"/>
        <v>361.76</v>
      </c>
      <c r="K591" s="143">
        <f t="shared" si="50"/>
        <v>734.33</v>
      </c>
      <c r="L591" s="143">
        <f t="shared" si="51"/>
        <v>1573.69</v>
      </c>
      <c r="M591" s="143">
        <f t="shared" si="52"/>
        <v>2308.02</v>
      </c>
      <c r="N591" s="29">
        <f t="shared" si="48"/>
        <v>7.722309495236684E-4</v>
      </c>
    </row>
    <row r="592" spans="1:14" ht="18" x14ac:dyDescent="0.25">
      <c r="A592" s="23" t="s">
        <v>943</v>
      </c>
      <c r="B592" s="24">
        <v>271608</v>
      </c>
      <c r="C592" s="25" t="s">
        <v>71</v>
      </c>
      <c r="D592" s="23" t="s">
        <v>507</v>
      </c>
      <c r="E592" s="26" t="s">
        <v>27</v>
      </c>
      <c r="F592" s="27">
        <v>1.1000000000000001</v>
      </c>
      <c r="G592" s="27">
        <v>1.1000000000000001</v>
      </c>
      <c r="H592" s="161">
        <v>48.08</v>
      </c>
      <c r="I592" s="174">
        <v>391.96</v>
      </c>
      <c r="J592" s="143">
        <f t="shared" si="49"/>
        <v>440.03999999999996</v>
      </c>
      <c r="K592" s="143">
        <f t="shared" si="50"/>
        <v>52.88</v>
      </c>
      <c r="L592" s="143">
        <f t="shared" si="51"/>
        <v>431.15</v>
      </c>
      <c r="M592" s="143">
        <f t="shared" si="52"/>
        <v>484.04</v>
      </c>
      <c r="N592" s="29">
        <f t="shared" si="48"/>
        <v>1.6195295916302132E-4</v>
      </c>
    </row>
    <row r="593" spans="1:14" x14ac:dyDescent="0.25">
      <c r="A593" s="19" t="s">
        <v>944</v>
      </c>
      <c r="B593" s="49"/>
      <c r="C593" s="49"/>
      <c r="D593" s="19" t="s">
        <v>51</v>
      </c>
      <c r="E593" s="21"/>
      <c r="F593" s="21"/>
      <c r="G593" s="21"/>
      <c r="H593" s="160"/>
      <c r="I593" s="173"/>
      <c r="J593" s="141"/>
      <c r="K593" s="142"/>
      <c r="L593" s="142"/>
      <c r="M593" s="142">
        <f>M594+M604+M621+M636</f>
        <v>9533.76</v>
      </c>
      <c r="N593" s="22">
        <f t="shared" ref="N593:N656" si="53">M593/$M$1279</f>
        <v>3.1898616724858404E-3</v>
      </c>
    </row>
    <row r="594" spans="1:14" x14ac:dyDescent="0.25">
      <c r="A594" s="34" t="s">
        <v>945</v>
      </c>
      <c r="B594" s="51"/>
      <c r="C594" s="51"/>
      <c r="D594" s="34" t="s">
        <v>514</v>
      </c>
      <c r="E594" s="52"/>
      <c r="F594" s="52"/>
      <c r="G594" s="52"/>
      <c r="H594" s="165"/>
      <c r="I594" s="178"/>
      <c r="J594" s="151"/>
      <c r="K594" s="147"/>
      <c r="L594" s="147"/>
      <c r="M594" s="147">
        <f>SUM(M595:M603)</f>
        <v>1002.3</v>
      </c>
      <c r="N594" s="37">
        <f t="shared" si="53"/>
        <v>3.3535544783302258E-4</v>
      </c>
    </row>
    <row r="595" spans="1:14" ht="27" x14ac:dyDescent="0.25">
      <c r="A595" s="23" t="s">
        <v>946</v>
      </c>
      <c r="B595" s="24">
        <v>89356</v>
      </c>
      <c r="C595" s="31" t="s">
        <v>92</v>
      </c>
      <c r="D595" s="23" t="s">
        <v>694</v>
      </c>
      <c r="E595" s="26" t="s">
        <v>203</v>
      </c>
      <c r="F595" s="27">
        <v>11.17</v>
      </c>
      <c r="G595" s="27">
        <v>11.17</v>
      </c>
      <c r="H595" s="161">
        <v>13.06</v>
      </c>
      <c r="I595" s="174">
        <v>9.74</v>
      </c>
      <c r="J595" s="143">
        <f t="shared" ref="J595:J658" si="54">H595+I595</f>
        <v>22.8</v>
      </c>
      <c r="K595" s="143">
        <f t="shared" si="50"/>
        <v>145.88</v>
      </c>
      <c r="L595" s="143">
        <f t="shared" si="51"/>
        <v>108.79</v>
      </c>
      <c r="M595" s="143">
        <f t="shared" si="52"/>
        <v>254.67</v>
      </c>
      <c r="N595" s="29">
        <f t="shared" si="53"/>
        <v>8.5208991219830256E-5</v>
      </c>
    </row>
    <row r="596" spans="1:14" ht="27" x14ac:dyDescent="0.25">
      <c r="A596" s="23" t="s">
        <v>947</v>
      </c>
      <c r="B596" s="24">
        <v>89449</v>
      </c>
      <c r="C596" s="31" t="s">
        <v>92</v>
      </c>
      <c r="D596" s="23" t="s">
        <v>520</v>
      </c>
      <c r="E596" s="26" t="s">
        <v>203</v>
      </c>
      <c r="F596" s="27">
        <v>6.32</v>
      </c>
      <c r="G596" s="27">
        <v>6.32</v>
      </c>
      <c r="H596" s="161">
        <v>1.17</v>
      </c>
      <c r="I596" s="174">
        <v>21.96</v>
      </c>
      <c r="J596" s="143">
        <f t="shared" si="54"/>
        <v>23.130000000000003</v>
      </c>
      <c r="K596" s="143">
        <f t="shared" ref="K596:K659" si="55">TRUNC(H596*G596,2)</f>
        <v>7.39</v>
      </c>
      <c r="L596" s="143">
        <f t="shared" ref="L596:L659" si="56">TRUNC(I596*G596,2)</f>
        <v>138.78</v>
      </c>
      <c r="M596" s="143">
        <f t="shared" ref="M596:M659" si="57">TRUNC((I596+H596)*G596,2)</f>
        <v>146.18</v>
      </c>
      <c r="N596" s="29">
        <f t="shared" si="53"/>
        <v>4.8909766900360418E-5</v>
      </c>
    </row>
    <row r="597" spans="1:14" ht="27" x14ac:dyDescent="0.25">
      <c r="A597" s="23" t="s">
        <v>948</v>
      </c>
      <c r="B597" s="24">
        <v>89364</v>
      </c>
      <c r="C597" s="31" t="s">
        <v>92</v>
      </c>
      <c r="D597" s="23" t="s">
        <v>698</v>
      </c>
      <c r="E597" s="26" t="s">
        <v>366</v>
      </c>
      <c r="F597" s="27">
        <v>5</v>
      </c>
      <c r="G597" s="27">
        <v>5</v>
      </c>
      <c r="H597" s="161">
        <v>5.21</v>
      </c>
      <c r="I597" s="174">
        <v>6.98</v>
      </c>
      <c r="J597" s="143">
        <f t="shared" si="54"/>
        <v>12.190000000000001</v>
      </c>
      <c r="K597" s="143">
        <f t="shared" si="55"/>
        <v>26.05</v>
      </c>
      <c r="L597" s="143">
        <f t="shared" si="56"/>
        <v>34.9</v>
      </c>
      <c r="M597" s="143">
        <f t="shared" si="57"/>
        <v>60.95</v>
      </c>
      <c r="N597" s="29">
        <f t="shared" si="53"/>
        <v>2.0393010620994443E-5</v>
      </c>
    </row>
    <row r="598" spans="1:14" ht="27" customHeight="1" x14ac:dyDescent="0.25">
      <c r="A598" s="23" t="s">
        <v>949</v>
      </c>
      <c r="B598" s="24">
        <v>89503</v>
      </c>
      <c r="C598" s="31" t="s">
        <v>92</v>
      </c>
      <c r="D598" s="23" t="s">
        <v>950</v>
      </c>
      <c r="E598" s="26" t="s">
        <v>366</v>
      </c>
      <c r="F598" s="27">
        <v>3</v>
      </c>
      <c r="G598" s="27">
        <v>3</v>
      </c>
      <c r="H598" s="161">
        <v>4.37</v>
      </c>
      <c r="I598" s="174">
        <v>25.88</v>
      </c>
      <c r="J598" s="143">
        <f t="shared" si="54"/>
        <v>30.25</v>
      </c>
      <c r="K598" s="143">
        <f t="shared" si="55"/>
        <v>13.11</v>
      </c>
      <c r="L598" s="143">
        <f t="shared" si="56"/>
        <v>77.64</v>
      </c>
      <c r="M598" s="143">
        <f t="shared" si="57"/>
        <v>90.75</v>
      </c>
      <c r="N598" s="29">
        <f t="shared" si="53"/>
        <v>3.0363670448814529E-5</v>
      </c>
    </row>
    <row r="599" spans="1:14" ht="27.75" customHeight="1" x14ac:dyDescent="0.25">
      <c r="A599" s="23" t="s">
        <v>951</v>
      </c>
      <c r="B599" s="24">
        <v>89395</v>
      </c>
      <c r="C599" s="31" t="s">
        <v>92</v>
      </c>
      <c r="D599" s="23" t="s">
        <v>952</v>
      </c>
      <c r="E599" s="26" t="s">
        <v>366</v>
      </c>
      <c r="F599" s="27">
        <v>2</v>
      </c>
      <c r="G599" s="27">
        <v>2</v>
      </c>
      <c r="H599" s="161">
        <v>6.96</v>
      </c>
      <c r="I599" s="174">
        <v>5.24</v>
      </c>
      <c r="J599" s="143">
        <f t="shared" si="54"/>
        <v>12.2</v>
      </c>
      <c r="K599" s="143">
        <f t="shared" si="55"/>
        <v>13.92</v>
      </c>
      <c r="L599" s="143">
        <f t="shared" si="56"/>
        <v>10.48</v>
      </c>
      <c r="M599" s="143">
        <f t="shared" si="57"/>
        <v>24.4</v>
      </c>
      <c r="N599" s="29">
        <f t="shared" si="53"/>
        <v>8.1638959664030249E-6</v>
      </c>
    </row>
    <row r="600" spans="1:14" ht="27" x14ac:dyDescent="0.25">
      <c r="A600" s="23" t="s">
        <v>953</v>
      </c>
      <c r="B600" s="24">
        <v>89625</v>
      </c>
      <c r="C600" s="31" t="s">
        <v>92</v>
      </c>
      <c r="D600" s="23" t="s">
        <v>706</v>
      </c>
      <c r="E600" s="26" t="s">
        <v>366</v>
      </c>
      <c r="F600" s="27">
        <v>1</v>
      </c>
      <c r="G600" s="27">
        <v>1</v>
      </c>
      <c r="H600" s="161">
        <v>5.82</v>
      </c>
      <c r="I600" s="174">
        <v>19.98</v>
      </c>
      <c r="J600" s="143">
        <f t="shared" si="54"/>
        <v>25.8</v>
      </c>
      <c r="K600" s="143">
        <f t="shared" si="55"/>
        <v>5.82</v>
      </c>
      <c r="L600" s="143">
        <f t="shared" si="56"/>
        <v>19.98</v>
      </c>
      <c r="M600" s="143">
        <f t="shared" si="57"/>
        <v>25.8</v>
      </c>
      <c r="N600" s="29">
        <f t="shared" si="53"/>
        <v>8.6323162267704126E-6</v>
      </c>
    </row>
    <row r="601" spans="1:14" ht="27" x14ac:dyDescent="0.25">
      <c r="A601" s="23" t="s">
        <v>954</v>
      </c>
      <c r="B601" s="24">
        <v>89627</v>
      </c>
      <c r="C601" s="31" t="s">
        <v>92</v>
      </c>
      <c r="D601" s="23" t="s">
        <v>529</v>
      </c>
      <c r="E601" s="26" t="s">
        <v>366</v>
      </c>
      <c r="F601" s="27">
        <v>3</v>
      </c>
      <c r="G601" s="27">
        <v>3</v>
      </c>
      <c r="H601" s="161">
        <v>4.5199999999999996</v>
      </c>
      <c r="I601" s="174">
        <v>16.89</v>
      </c>
      <c r="J601" s="143">
        <f t="shared" si="54"/>
        <v>21.41</v>
      </c>
      <c r="K601" s="143">
        <f t="shared" si="55"/>
        <v>13.56</v>
      </c>
      <c r="L601" s="143">
        <f t="shared" si="56"/>
        <v>50.67</v>
      </c>
      <c r="M601" s="143">
        <f t="shared" si="57"/>
        <v>64.23</v>
      </c>
      <c r="N601" s="29">
        <f t="shared" si="53"/>
        <v>2.1490452373855178E-5</v>
      </c>
    </row>
    <row r="602" spans="1:14" ht="18" x14ac:dyDescent="0.25">
      <c r="A602" s="23" t="s">
        <v>955</v>
      </c>
      <c r="B602" s="24">
        <v>81360</v>
      </c>
      <c r="C602" s="25" t="s">
        <v>71</v>
      </c>
      <c r="D602" s="23" t="s">
        <v>713</v>
      </c>
      <c r="E602" s="26" t="s">
        <v>85</v>
      </c>
      <c r="F602" s="27">
        <v>5</v>
      </c>
      <c r="G602" s="27">
        <v>5</v>
      </c>
      <c r="H602" s="161">
        <v>4.08</v>
      </c>
      <c r="I602" s="174">
        <v>8.27</v>
      </c>
      <c r="J602" s="143">
        <f t="shared" si="54"/>
        <v>12.35</v>
      </c>
      <c r="K602" s="143">
        <f t="shared" si="55"/>
        <v>20.399999999999999</v>
      </c>
      <c r="L602" s="143">
        <f t="shared" si="56"/>
        <v>41.35</v>
      </c>
      <c r="M602" s="143">
        <f t="shared" si="57"/>
        <v>61.75</v>
      </c>
      <c r="N602" s="29">
        <f t="shared" si="53"/>
        <v>2.0660679341204376E-5</v>
      </c>
    </row>
    <row r="603" spans="1:14" ht="18" x14ac:dyDescent="0.25">
      <c r="A603" s="23" t="s">
        <v>956</v>
      </c>
      <c r="B603" s="24">
        <v>80926</v>
      </c>
      <c r="C603" s="25" t="s">
        <v>71</v>
      </c>
      <c r="D603" s="23" t="s">
        <v>535</v>
      </c>
      <c r="E603" s="26" t="s">
        <v>85</v>
      </c>
      <c r="F603" s="27">
        <v>3</v>
      </c>
      <c r="G603" s="27">
        <v>3</v>
      </c>
      <c r="H603" s="161">
        <v>21.84</v>
      </c>
      <c r="I603" s="174">
        <v>69.349999999999994</v>
      </c>
      <c r="J603" s="143">
        <f t="shared" si="54"/>
        <v>91.19</v>
      </c>
      <c r="K603" s="143">
        <f t="shared" si="55"/>
        <v>65.52</v>
      </c>
      <c r="L603" s="143">
        <f t="shared" si="56"/>
        <v>208.05</v>
      </c>
      <c r="M603" s="143">
        <f t="shared" si="57"/>
        <v>273.57</v>
      </c>
      <c r="N603" s="29">
        <f t="shared" si="53"/>
        <v>9.1532664734789976E-5</v>
      </c>
    </row>
    <row r="604" spans="1:14" ht="18" x14ac:dyDescent="0.25">
      <c r="A604" s="34" t="s">
        <v>957</v>
      </c>
      <c r="B604" s="51"/>
      <c r="C604" s="51"/>
      <c r="D604" s="34" t="s">
        <v>537</v>
      </c>
      <c r="E604" s="52"/>
      <c r="F604" s="52"/>
      <c r="G604" s="52"/>
      <c r="H604" s="165"/>
      <c r="I604" s="178"/>
      <c r="J604" s="151"/>
      <c r="K604" s="147"/>
      <c r="L604" s="147"/>
      <c r="M604" s="147">
        <f>SUM(M605:M620)</f>
        <v>1168.8600000000001</v>
      </c>
      <c r="N604" s="37">
        <f t="shared" si="53"/>
        <v>3.9108407538073116E-4</v>
      </c>
    </row>
    <row r="605" spans="1:14" ht="36" x14ac:dyDescent="0.25">
      <c r="A605" s="32" t="s">
        <v>958</v>
      </c>
      <c r="B605" s="33">
        <v>89711</v>
      </c>
      <c r="C605" s="26" t="s">
        <v>92</v>
      </c>
      <c r="D605" s="30" t="s">
        <v>959</v>
      </c>
      <c r="E605" s="26" t="s">
        <v>203</v>
      </c>
      <c r="F605" s="27">
        <v>2.94</v>
      </c>
      <c r="G605" s="27">
        <v>2.94</v>
      </c>
      <c r="H605" s="161">
        <v>10.06</v>
      </c>
      <c r="I605" s="174">
        <v>8.98</v>
      </c>
      <c r="J605" s="143">
        <f t="shared" si="54"/>
        <v>19.04</v>
      </c>
      <c r="K605" s="143">
        <f t="shared" si="55"/>
        <v>29.57</v>
      </c>
      <c r="L605" s="143">
        <f t="shared" si="56"/>
        <v>26.4</v>
      </c>
      <c r="M605" s="143">
        <f t="shared" si="57"/>
        <v>55.97</v>
      </c>
      <c r="N605" s="29">
        <f t="shared" si="53"/>
        <v>1.8726772837687594E-5</v>
      </c>
    </row>
    <row r="606" spans="1:14" ht="36" x14ac:dyDescent="0.25">
      <c r="A606" s="32" t="s">
        <v>960</v>
      </c>
      <c r="B606" s="33">
        <v>89712</v>
      </c>
      <c r="C606" s="26" t="s">
        <v>92</v>
      </c>
      <c r="D606" s="23" t="s">
        <v>539</v>
      </c>
      <c r="E606" s="26" t="s">
        <v>203</v>
      </c>
      <c r="F606" s="27">
        <v>11.27</v>
      </c>
      <c r="G606" s="27">
        <v>11.27</v>
      </c>
      <c r="H606" s="161">
        <v>10.93</v>
      </c>
      <c r="I606" s="174">
        <v>13.46</v>
      </c>
      <c r="J606" s="143">
        <f t="shared" si="54"/>
        <v>24.39</v>
      </c>
      <c r="K606" s="143">
        <f t="shared" si="55"/>
        <v>123.18</v>
      </c>
      <c r="L606" s="143">
        <f t="shared" si="56"/>
        <v>151.69</v>
      </c>
      <c r="M606" s="143">
        <f t="shared" si="57"/>
        <v>274.87</v>
      </c>
      <c r="N606" s="29">
        <f t="shared" si="53"/>
        <v>9.196762640513113E-5</v>
      </c>
    </row>
    <row r="607" spans="1:14" ht="36" x14ac:dyDescent="0.25">
      <c r="A607" s="32" t="s">
        <v>961</v>
      </c>
      <c r="B607" s="33">
        <v>89714</v>
      </c>
      <c r="C607" s="26" t="s">
        <v>92</v>
      </c>
      <c r="D607" s="30" t="s">
        <v>962</v>
      </c>
      <c r="E607" s="26" t="s">
        <v>203</v>
      </c>
      <c r="F607" s="27">
        <v>3.31</v>
      </c>
      <c r="G607" s="27">
        <v>3.31</v>
      </c>
      <c r="H607" s="161">
        <v>15.27</v>
      </c>
      <c r="I607" s="174">
        <v>21.19</v>
      </c>
      <c r="J607" s="143">
        <f t="shared" si="54"/>
        <v>36.46</v>
      </c>
      <c r="K607" s="143">
        <f t="shared" si="55"/>
        <v>50.54</v>
      </c>
      <c r="L607" s="143">
        <f t="shared" si="56"/>
        <v>70.13</v>
      </c>
      <c r="M607" s="143">
        <f t="shared" si="57"/>
        <v>120.68</v>
      </c>
      <c r="N607" s="29">
        <f t="shared" si="53"/>
        <v>4.0377826443668732E-5</v>
      </c>
    </row>
    <row r="608" spans="1:14" ht="18" x14ac:dyDescent="0.25">
      <c r="A608" s="23" t="s">
        <v>963</v>
      </c>
      <c r="B608" s="23" t="s">
        <v>964</v>
      </c>
      <c r="C608" s="31" t="s">
        <v>364</v>
      </c>
      <c r="D608" s="23" t="s">
        <v>965</v>
      </c>
      <c r="E608" s="26" t="s">
        <v>366</v>
      </c>
      <c r="F608" s="27">
        <v>2</v>
      </c>
      <c r="G608" s="27">
        <v>2</v>
      </c>
      <c r="H608" s="161">
        <v>11.34</v>
      </c>
      <c r="I608" s="174">
        <v>28.04</v>
      </c>
      <c r="J608" s="143">
        <f t="shared" si="54"/>
        <v>39.379999999999995</v>
      </c>
      <c r="K608" s="143">
        <f t="shared" si="55"/>
        <v>22.68</v>
      </c>
      <c r="L608" s="143">
        <f t="shared" si="56"/>
        <v>56.08</v>
      </c>
      <c r="M608" s="143">
        <f t="shared" si="57"/>
        <v>78.760000000000005</v>
      </c>
      <c r="N608" s="29">
        <f t="shared" si="53"/>
        <v>2.6351985504668125E-5</v>
      </c>
    </row>
    <row r="609" spans="1:14" ht="45" customHeight="1" x14ac:dyDescent="0.25">
      <c r="A609" s="32" t="s">
        <v>966</v>
      </c>
      <c r="B609" s="33">
        <v>89785</v>
      </c>
      <c r="C609" s="26" t="s">
        <v>92</v>
      </c>
      <c r="D609" s="23" t="s">
        <v>544</v>
      </c>
      <c r="E609" s="26" t="s">
        <v>366</v>
      </c>
      <c r="F609" s="27">
        <v>1</v>
      </c>
      <c r="G609" s="27">
        <v>1</v>
      </c>
      <c r="H609" s="161">
        <v>6.32</v>
      </c>
      <c r="I609" s="174">
        <v>18.61</v>
      </c>
      <c r="J609" s="143">
        <f t="shared" si="54"/>
        <v>24.93</v>
      </c>
      <c r="K609" s="143">
        <f t="shared" si="55"/>
        <v>6.32</v>
      </c>
      <c r="L609" s="143">
        <f t="shared" si="56"/>
        <v>18.61</v>
      </c>
      <c r="M609" s="143">
        <f t="shared" si="57"/>
        <v>24.93</v>
      </c>
      <c r="N609" s="29">
        <f t="shared" si="53"/>
        <v>8.3412264935421072E-6</v>
      </c>
    </row>
    <row r="610" spans="1:14" ht="36" customHeight="1" x14ac:dyDescent="0.25">
      <c r="A610" s="32" t="s">
        <v>967</v>
      </c>
      <c r="B610" s="33">
        <v>89784</v>
      </c>
      <c r="C610" s="26" t="s">
        <v>92</v>
      </c>
      <c r="D610" s="30" t="s">
        <v>548</v>
      </c>
      <c r="E610" s="26" t="s">
        <v>366</v>
      </c>
      <c r="F610" s="27">
        <v>2</v>
      </c>
      <c r="G610" s="27">
        <v>2</v>
      </c>
      <c r="H610" s="161">
        <v>6.32</v>
      </c>
      <c r="I610" s="174">
        <v>16.7</v>
      </c>
      <c r="J610" s="143">
        <f t="shared" si="54"/>
        <v>23.02</v>
      </c>
      <c r="K610" s="143">
        <f t="shared" si="55"/>
        <v>12.64</v>
      </c>
      <c r="L610" s="143">
        <f t="shared" si="56"/>
        <v>33.4</v>
      </c>
      <c r="M610" s="143">
        <f t="shared" si="57"/>
        <v>46.04</v>
      </c>
      <c r="N610" s="29">
        <f t="shared" si="53"/>
        <v>1.5404334848081775E-5</v>
      </c>
    </row>
    <row r="611" spans="1:14" ht="47.25" customHeight="1" x14ac:dyDescent="0.25">
      <c r="A611" s="32" t="s">
        <v>968</v>
      </c>
      <c r="B611" s="33">
        <v>89726</v>
      </c>
      <c r="C611" s="26" t="s">
        <v>92</v>
      </c>
      <c r="D611" s="23" t="s">
        <v>735</v>
      </c>
      <c r="E611" s="26" t="s">
        <v>366</v>
      </c>
      <c r="F611" s="27">
        <v>3</v>
      </c>
      <c r="G611" s="27">
        <v>3</v>
      </c>
      <c r="H611" s="161">
        <v>4.3499999999999996</v>
      </c>
      <c r="I611" s="174">
        <v>3.84</v>
      </c>
      <c r="J611" s="143">
        <f t="shared" si="54"/>
        <v>8.19</v>
      </c>
      <c r="K611" s="143">
        <f t="shared" si="55"/>
        <v>13.05</v>
      </c>
      <c r="L611" s="143">
        <f t="shared" si="56"/>
        <v>11.52</v>
      </c>
      <c r="M611" s="143">
        <f t="shared" si="57"/>
        <v>24.57</v>
      </c>
      <c r="N611" s="29">
        <f t="shared" si="53"/>
        <v>8.2207755694476357E-6</v>
      </c>
    </row>
    <row r="612" spans="1:14" ht="36" customHeight="1" x14ac:dyDescent="0.25">
      <c r="A612" s="32" t="s">
        <v>969</v>
      </c>
      <c r="B612" s="33">
        <v>89732</v>
      </c>
      <c r="C612" s="26" t="s">
        <v>92</v>
      </c>
      <c r="D612" s="30" t="s">
        <v>970</v>
      </c>
      <c r="E612" s="26" t="s">
        <v>366</v>
      </c>
      <c r="F612" s="27">
        <v>4</v>
      </c>
      <c r="G612" s="27">
        <v>4</v>
      </c>
      <c r="H612" s="161">
        <v>4.7300000000000004</v>
      </c>
      <c r="I612" s="174">
        <v>9.56</v>
      </c>
      <c r="J612" s="143">
        <f t="shared" si="54"/>
        <v>14.290000000000001</v>
      </c>
      <c r="K612" s="143">
        <f t="shared" si="55"/>
        <v>18.920000000000002</v>
      </c>
      <c r="L612" s="143">
        <f t="shared" si="56"/>
        <v>38.24</v>
      </c>
      <c r="M612" s="143">
        <f t="shared" si="57"/>
        <v>57.16</v>
      </c>
      <c r="N612" s="29">
        <f t="shared" si="53"/>
        <v>1.9124930058999872E-5</v>
      </c>
    </row>
    <row r="613" spans="1:14" ht="45.75" customHeight="1" x14ac:dyDescent="0.25">
      <c r="A613" s="32" t="s">
        <v>971</v>
      </c>
      <c r="B613" s="33">
        <v>89731</v>
      </c>
      <c r="C613" s="26" t="s">
        <v>92</v>
      </c>
      <c r="D613" s="23" t="s">
        <v>546</v>
      </c>
      <c r="E613" s="26" t="s">
        <v>366</v>
      </c>
      <c r="F613" s="27">
        <v>2</v>
      </c>
      <c r="G613" s="27">
        <v>2</v>
      </c>
      <c r="H613" s="161">
        <v>4.7300000000000004</v>
      </c>
      <c r="I613" s="174">
        <v>8.89</v>
      </c>
      <c r="J613" s="143">
        <f t="shared" si="54"/>
        <v>13.620000000000001</v>
      </c>
      <c r="K613" s="143">
        <f t="shared" si="55"/>
        <v>9.4600000000000009</v>
      </c>
      <c r="L613" s="143">
        <f t="shared" si="56"/>
        <v>17.78</v>
      </c>
      <c r="M613" s="143">
        <f t="shared" si="57"/>
        <v>27.24</v>
      </c>
      <c r="N613" s="29">
        <f t="shared" si="53"/>
        <v>9.1141199231482952E-6</v>
      </c>
    </row>
    <row r="614" spans="1:14" ht="45" x14ac:dyDescent="0.25">
      <c r="A614" s="32" t="s">
        <v>972</v>
      </c>
      <c r="B614" s="33">
        <v>89744</v>
      </c>
      <c r="C614" s="26" t="s">
        <v>92</v>
      </c>
      <c r="D614" s="23" t="s">
        <v>739</v>
      </c>
      <c r="E614" s="26" t="s">
        <v>366</v>
      </c>
      <c r="F614" s="27">
        <v>2</v>
      </c>
      <c r="G614" s="27">
        <v>2</v>
      </c>
      <c r="H614" s="161">
        <v>6.61</v>
      </c>
      <c r="I614" s="174">
        <v>19.989999999999998</v>
      </c>
      <c r="J614" s="143">
        <f t="shared" si="54"/>
        <v>26.599999999999998</v>
      </c>
      <c r="K614" s="143">
        <f t="shared" si="55"/>
        <v>13.22</v>
      </c>
      <c r="L614" s="143">
        <f t="shared" si="56"/>
        <v>39.979999999999997</v>
      </c>
      <c r="M614" s="143">
        <f t="shared" si="57"/>
        <v>53.2</v>
      </c>
      <c r="N614" s="29">
        <f t="shared" si="53"/>
        <v>1.7799969893960694E-5</v>
      </c>
    </row>
    <row r="615" spans="1:14" ht="27" x14ac:dyDescent="0.25">
      <c r="A615" s="23" t="s">
        <v>973</v>
      </c>
      <c r="B615" s="23" t="s">
        <v>741</v>
      </c>
      <c r="C615" s="31" t="s">
        <v>364</v>
      </c>
      <c r="D615" s="23" t="s">
        <v>742</v>
      </c>
      <c r="E615" s="26" t="s">
        <v>366</v>
      </c>
      <c r="F615" s="27">
        <v>3</v>
      </c>
      <c r="G615" s="27">
        <v>3</v>
      </c>
      <c r="H615" s="161">
        <v>11.34</v>
      </c>
      <c r="I615" s="174">
        <v>8.06</v>
      </c>
      <c r="J615" s="143">
        <f t="shared" si="54"/>
        <v>19.399999999999999</v>
      </c>
      <c r="K615" s="143">
        <f t="shared" si="55"/>
        <v>34.020000000000003</v>
      </c>
      <c r="L615" s="143">
        <f t="shared" si="56"/>
        <v>24.18</v>
      </c>
      <c r="M615" s="143">
        <f t="shared" si="57"/>
        <v>58.2</v>
      </c>
      <c r="N615" s="29">
        <f t="shared" si="53"/>
        <v>1.9472899395272789E-5</v>
      </c>
    </row>
    <row r="616" spans="1:14" ht="36" customHeight="1" x14ac:dyDescent="0.25">
      <c r="A616" s="32" t="s">
        <v>974</v>
      </c>
      <c r="B616" s="33">
        <v>89728</v>
      </c>
      <c r="C616" s="26" t="s">
        <v>92</v>
      </c>
      <c r="D616" s="30" t="s">
        <v>730</v>
      </c>
      <c r="E616" s="26" t="s">
        <v>366</v>
      </c>
      <c r="F616" s="27">
        <v>3</v>
      </c>
      <c r="G616" s="27">
        <v>3</v>
      </c>
      <c r="H616" s="161">
        <v>4.3499999999999996</v>
      </c>
      <c r="I616" s="174">
        <v>7.37</v>
      </c>
      <c r="J616" s="143">
        <f t="shared" si="54"/>
        <v>11.719999999999999</v>
      </c>
      <c r="K616" s="143">
        <f t="shared" si="55"/>
        <v>13.05</v>
      </c>
      <c r="L616" s="143">
        <f t="shared" si="56"/>
        <v>22.11</v>
      </c>
      <c r="M616" s="143">
        <f t="shared" si="57"/>
        <v>35.159999999999997</v>
      </c>
      <c r="N616" s="29">
        <f t="shared" si="53"/>
        <v>1.1764040253226653E-5</v>
      </c>
    </row>
    <row r="617" spans="1:14" ht="18" x14ac:dyDescent="0.25">
      <c r="A617" s="23" t="s">
        <v>975</v>
      </c>
      <c r="B617" s="23" t="s">
        <v>541</v>
      </c>
      <c r="C617" s="31" t="s">
        <v>364</v>
      </c>
      <c r="D617" s="23" t="s">
        <v>976</v>
      </c>
      <c r="E617" s="26" t="s">
        <v>366</v>
      </c>
      <c r="F617" s="27">
        <v>2</v>
      </c>
      <c r="G617" s="27">
        <v>2</v>
      </c>
      <c r="H617" s="161">
        <v>11.34</v>
      </c>
      <c r="I617" s="174">
        <v>17.78</v>
      </c>
      <c r="J617" s="143">
        <f t="shared" si="54"/>
        <v>29.12</v>
      </c>
      <c r="K617" s="143">
        <f t="shared" si="55"/>
        <v>22.68</v>
      </c>
      <c r="L617" s="143">
        <f t="shared" si="56"/>
        <v>35.56</v>
      </c>
      <c r="M617" s="143">
        <f t="shared" si="57"/>
        <v>58.24</v>
      </c>
      <c r="N617" s="29">
        <f t="shared" si="53"/>
        <v>1.9486282831283285E-5</v>
      </c>
    </row>
    <row r="618" spans="1:14" ht="18" x14ac:dyDescent="0.25">
      <c r="A618" s="23" t="s">
        <v>977</v>
      </c>
      <c r="B618" s="23" t="s">
        <v>553</v>
      </c>
      <c r="C618" s="31" t="s">
        <v>364</v>
      </c>
      <c r="D618" s="23" t="s">
        <v>554</v>
      </c>
      <c r="E618" s="26" t="s">
        <v>366</v>
      </c>
      <c r="F618" s="27">
        <v>2</v>
      </c>
      <c r="G618" s="27">
        <v>2</v>
      </c>
      <c r="H618" s="161">
        <v>8.59</v>
      </c>
      <c r="I618" s="174">
        <v>12.22</v>
      </c>
      <c r="J618" s="143">
        <f t="shared" si="54"/>
        <v>20.810000000000002</v>
      </c>
      <c r="K618" s="143">
        <f t="shared" si="55"/>
        <v>17.18</v>
      </c>
      <c r="L618" s="143">
        <f t="shared" si="56"/>
        <v>24.44</v>
      </c>
      <c r="M618" s="143">
        <f t="shared" si="57"/>
        <v>41.62</v>
      </c>
      <c r="N618" s="29">
        <f t="shared" si="53"/>
        <v>1.392546516892188E-5</v>
      </c>
    </row>
    <row r="619" spans="1:14" ht="18" x14ac:dyDescent="0.25">
      <c r="A619" s="23" t="s">
        <v>978</v>
      </c>
      <c r="B619" s="23" t="s">
        <v>556</v>
      </c>
      <c r="C619" s="31" t="s">
        <v>364</v>
      </c>
      <c r="D619" s="23" t="s">
        <v>557</v>
      </c>
      <c r="E619" s="26" t="s">
        <v>366</v>
      </c>
      <c r="F619" s="27">
        <v>2</v>
      </c>
      <c r="G619" s="27">
        <v>2</v>
      </c>
      <c r="H619" s="161">
        <v>0.66</v>
      </c>
      <c r="I619" s="174">
        <v>9.99</v>
      </c>
      <c r="J619" s="143">
        <f t="shared" si="54"/>
        <v>10.65</v>
      </c>
      <c r="K619" s="143">
        <f t="shared" si="55"/>
        <v>1.32</v>
      </c>
      <c r="L619" s="143">
        <f t="shared" si="56"/>
        <v>19.98</v>
      </c>
      <c r="M619" s="143">
        <f t="shared" si="57"/>
        <v>21.3</v>
      </c>
      <c r="N619" s="29">
        <f t="shared" si="53"/>
        <v>7.1266796755895264E-6</v>
      </c>
    </row>
    <row r="620" spans="1:14" ht="36" x14ac:dyDescent="0.25">
      <c r="A620" s="32" t="s">
        <v>979</v>
      </c>
      <c r="B620" s="32" t="s">
        <v>550</v>
      </c>
      <c r="C620" s="26" t="s">
        <v>364</v>
      </c>
      <c r="D620" s="23" t="s">
        <v>980</v>
      </c>
      <c r="E620" s="26" t="s">
        <v>366</v>
      </c>
      <c r="F620" s="27">
        <v>3</v>
      </c>
      <c r="G620" s="27">
        <v>3</v>
      </c>
      <c r="H620" s="161">
        <v>8.59</v>
      </c>
      <c r="I620" s="174">
        <v>55.05</v>
      </c>
      <c r="J620" s="143">
        <f t="shared" si="54"/>
        <v>63.64</v>
      </c>
      <c r="K620" s="143">
        <f t="shared" si="55"/>
        <v>25.77</v>
      </c>
      <c r="L620" s="143">
        <f t="shared" si="56"/>
        <v>165.15</v>
      </c>
      <c r="M620" s="143">
        <f t="shared" si="57"/>
        <v>190.92</v>
      </c>
      <c r="N620" s="29">
        <f t="shared" si="53"/>
        <v>6.3879140078101045E-5</v>
      </c>
    </row>
    <row r="621" spans="1:14" ht="15" customHeight="1" x14ac:dyDescent="0.25">
      <c r="A621" s="34" t="s">
        <v>981</v>
      </c>
      <c r="B621" s="51"/>
      <c r="C621" s="51"/>
      <c r="D621" s="34" t="s">
        <v>559</v>
      </c>
      <c r="E621" s="52"/>
      <c r="F621" s="52"/>
      <c r="G621" s="52"/>
      <c r="H621" s="165"/>
      <c r="I621" s="178"/>
      <c r="J621" s="151"/>
      <c r="K621" s="147"/>
      <c r="L621" s="147"/>
      <c r="M621" s="147">
        <f>SUM(M622:M635)</f>
        <v>7335.98</v>
      </c>
      <c r="N621" s="37">
        <f t="shared" si="53"/>
        <v>2.454515472607101E-3</v>
      </c>
    </row>
    <row r="622" spans="1:14" ht="27" x14ac:dyDescent="0.25">
      <c r="A622" s="23" t="s">
        <v>982</v>
      </c>
      <c r="B622" s="23" t="s">
        <v>751</v>
      </c>
      <c r="C622" s="31" t="s">
        <v>364</v>
      </c>
      <c r="D622" s="23" t="s">
        <v>983</v>
      </c>
      <c r="E622" s="26" t="s">
        <v>366</v>
      </c>
      <c r="F622" s="27">
        <v>2</v>
      </c>
      <c r="G622" s="27">
        <v>2</v>
      </c>
      <c r="H622" s="161">
        <v>3.67</v>
      </c>
      <c r="I622" s="174">
        <v>72.63</v>
      </c>
      <c r="J622" s="143">
        <f t="shared" si="54"/>
        <v>76.3</v>
      </c>
      <c r="K622" s="143">
        <f t="shared" si="55"/>
        <v>7.34</v>
      </c>
      <c r="L622" s="143">
        <f t="shared" si="56"/>
        <v>145.26</v>
      </c>
      <c r="M622" s="143">
        <f t="shared" si="57"/>
        <v>152.6</v>
      </c>
      <c r="N622" s="29">
        <f t="shared" si="53"/>
        <v>5.1057808380045143E-5</v>
      </c>
    </row>
    <row r="623" spans="1:14" ht="27" customHeight="1" x14ac:dyDescent="0.25">
      <c r="A623" s="23" t="s">
        <v>984</v>
      </c>
      <c r="B623" s="23" t="s">
        <v>754</v>
      </c>
      <c r="C623" s="31" t="s">
        <v>364</v>
      </c>
      <c r="D623" s="23" t="s">
        <v>985</v>
      </c>
      <c r="E623" s="26" t="s">
        <v>366</v>
      </c>
      <c r="F623" s="27">
        <v>2</v>
      </c>
      <c r="G623" s="27">
        <v>2</v>
      </c>
      <c r="H623" s="161">
        <v>3.67</v>
      </c>
      <c r="I623" s="174">
        <v>72.63</v>
      </c>
      <c r="J623" s="143">
        <f t="shared" si="54"/>
        <v>76.3</v>
      </c>
      <c r="K623" s="143">
        <f t="shared" si="55"/>
        <v>7.34</v>
      </c>
      <c r="L623" s="143">
        <f t="shared" si="56"/>
        <v>145.26</v>
      </c>
      <c r="M623" s="143">
        <f t="shared" si="57"/>
        <v>152.6</v>
      </c>
      <c r="N623" s="29">
        <f t="shared" si="53"/>
        <v>5.1057808380045143E-5</v>
      </c>
    </row>
    <row r="624" spans="1:14" ht="27" customHeight="1" x14ac:dyDescent="0.25">
      <c r="A624" s="23" t="s">
        <v>986</v>
      </c>
      <c r="B624" s="24">
        <v>95547</v>
      </c>
      <c r="C624" s="31" t="s">
        <v>92</v>
      </c>
      <c r="D624" s="23" t="s">
        <v>987</v>
      </c>
      <c r="E624" s="26" t="s">
        <v>366</v>
      </c>
      <c r="F624" s="27">
        <v>2</v>
      </c>
      <c r="G624" s="27">
        <v>2</v>
      </c>
      <c r="H624" s="161">
        <v>7.81</v>
      </c>
      <c r="I624" s="174">
        <v>70.989999999999995</v>
      </c>
      <c r="J624" s="143">
        <f t="shared" si="54"/>
        <v>78.8</v>
      </c>
      <c r="K624" s="143">
        <f t="shared" si="55"/>
        <v>15.62</v>
      </c>
      <c r="L624" s="143">
        <f t="shared" si="56"/>
        <v>141.97999999999999</v>
      </c>
      <c r="M624" s="143">
        <f t="shared" si="57"/>
        <v>157.6</v>
      </c>
      <c r="N624" s="29">
        <f t="shared" si="53"/>
        <v>5.2730737881357244E-5</v>
      </c>
    </row>
    <row r="625" spans="1:14" ht="27" x14ac:dyDescent="0.25">
      <c r="A625" s="23" t="s">
        <v>988</v>
      </c>
      <c r="B625" s="24">
        <v>100866</v>
      </c>
      <c r="C625" s="31" t="s">
        <v>92</v>
      </c>
      <c r="D625" s="23" t="s">
        <v>757</v>
      </c>
      <c r="E625" s="26" t="s">
        <v>366</v>
      </c>
      <c r="F625" s="27">
        <v>4</v>
      </c>
      <c r="G625" s="27">
        <v>4</v>
      </c>
      <c r="H625" s="161">
        <v>23.44</v>
      </c>
      <c r="I625" s="174">
        <v>287.19</v>
      </c>
      <c r="J625" s="143">
        <f t="shared" si="54"/>
        <v>310.63</v>
      </c>
      <c r="K625" s="143">
        <f t="shared" si="55"/>
        <v>93.76</v>
      </c>
      <c r="L625" s="143">
        <f t="shared" si="56"/>
        <v>1148.76</v>
      </c>
      <c r="M625" s="143">
        <f t="shared" si="57"/>
        <v>1242.52</v>
      </c>
      <c r="N625" s="29">
        <f t="shared" si="53"/>
        <v>4.157296727940609E-4</v>
      </c>
    </row>
    <row r="626" spans="1:14" ht="27" x14ac:dyDescent="0.25">
      <c r="A626" s="23" t="s">
        <v>989</v>
      </c>
      <c r="B626" s="24">
        <v>100868</v>
      </c>
      <c r="C626" s="31" t="s">
        <v>92</v>
      </c>
      <c r="D626" s="23" t="s">
        <v>759</v>
      </c>
      <c r="E626" s="26" t="s">
        <v>366</v>
      </c>
      <c r="F626" s="27">
        <v>6</v>
      </c>
      <c r="G626" s="27">
        <v>6</v>
      </c>
      <c r="H626" s="161">
        <v>23.44</v>
      </c>
      <c r="I626" s="174">
        <v>318.91000000000003</v>
      </c>
      <c r="J626" s="143">
        <f t="shared" si="54"/>
        <v>342.35</v>
      </c>
      <c r="K626" s="143">
        <f t="shared" si="55"/>
        <v>140.63999999999999</v>
      </c>
      <c r="L626" s="143">
        <f t="shared" si="56"/>
        <v>1913.46</v>
      </c>
      <c r="M626" s="143">
        <f t="shared" si="57"/>
        <v>2054.1</v>
      </c>
      <c r="N626" s="29">
        <f t="shared" si="53"/>
        <v>6.8727289772903494E-4</v>
      </c>
    </row>
    <row r="627" spans="1:14" ht="72" customHeight="1" x14ac:dyDescent="0.25">
      <c r="A627" s="32" t="s">
        <v>990</v>
      </c>
      <c r="B627" s="32" t="s">
        <v>761</v>
      </c>
      <c r="C627" s="26" t="s">
        <v>364</v>
      </c>
      <c r="D627" s="23" t="s">
        <v>991</v>
      </c>
      <c r="E627" s="26" t="s">
        <v>366</v>
      </c>
      <c r="F627" s="27">
        <v>2</v>
      </c>
      <c r="G627" s="27">
        <v>2</v>
      </c>
      <c r="H627" s="161">
        <v>22.96</v>
      </c>
      <c r="I627" s="174">
        <v>283.70999999999998</v>
      </c>
      <c r="J627" s="143">
        <f t="shared" si="54"/>
        <v>306.66999999999996</v>
      </c>
      <c r="K627" s="143">
        <f t="shared" si="55"/>
        <v>45.92</v>
      </c>
      <c r="L627" s="143">
        <f t="shared" si="56"/>
        <v>567.41999999999996</v>
      </c>
      <c r="M627" s="143">
        <f t="shared" si="57"/>
        <v>613.34</v>
      </c>
      <c r="N627" s="29">
        <f t="shared" si="53"/>
        <v>2.0521491606695212E-4</v>
      </c>
    </row>
    <row r="628" spans="1:14" ht="27" x14ac:dyDescent="0.25">
      <c r="A628" s="23" t="s">
        <v>992</v>
      </c>
      <c r="B628" s="24">
        <v>95469</v>
      </c>
      <c r="C628" s="31" t="s">
        <v>92</v>
      </c>
      <c r="D628" s="23" t="s">
        <v>770</v>
      </c>
      <c r="E628" s="26" t="s">
        <v>366</v>
      </c>
      <c r="F628" s="27">
        <v>2</v>
      </c>
      <c r="G628" s="27">
        <v>2</v>
      </c>
      <c r="H628" s="161">
        <v>14.64</v>
      </c>
      <c r="I628" s="174">
        <v>266.86</v>
      </c>
      <c r="J628" s="143">
        <f t="shared" si="54"/>
        <v>281.5</v>
      </c>
      <c r="K628" s="143">
        <f t="shared" si="55"/>
        <v>29.28</v>
      </c>
      <c r="L628" s="143">
        <f t="shared" si="56"/>
        <v>533.72</v>
      </c>
      <c r="M628" s="143">
        <f t="shared" si="57"/>
        <v>563</v>
      </c>
      <c r="N628" s="29">
        <f t="shared" si="53"/>
        <v>1.8837186184774194E-4</v>
      </c>
    </row>
    <row r="629" spans="1:14" ht="27" x14ac:dyDescent="0.25">
      <c r="A629" s="23" t="s">
        <v>993</v>
      </c>
      <c r="B629" s="24">
        <v>80517</v>
      </c>
      <c r="C629" s="25" t="s">
        <v>71</v>
      </c>
      <c r="D629" s="23" t="s">
        <v>772</v>
      </c>
      <c r="E629" s="26" t="s">
        <v>85</v>
      </c>
      <c r="F629" s="27">
        <v>2</v>
      </c>
      <c r="G629" s="27">
        <v>2</v>
      </c>
      <c r="H629" s="161">
        <v>58.32</v>
      </c>
      <c r="I629" s="174">
        <v>265.68</v>
      </c>
      <c r="J629" s="143">
        <f t="shared" si="54"/>
        <v>324</v>
      </c>
      <c r="K629" s="143">
        <f t="shared" si="55"/>
        <v>116.64</v>
      </c>
      <c r="L629" s="143">
        <f t="shared" si="56"/>
        <v>531.36</v>
      </c>
      <c r="M629" s="143">
        <f t="shared" si="57"/>
        <v>648</v>
      </c>
      <c r="N629" s="29">
        <f t="shared" si="53"/>
        <v>2.1681166337004755E-4</v>
      </c>
    </row>
    <row r="630" spans="1:14" ht="18" x14ac:dyDescent="0.25">
      <c r="A630" s="23" t="s">
        <v>994</v>
      </c>
      <c r="B630" s="24">
        <v>80520</v>
      </c>
      <c r="C630" s="25" t="s">
        <v>71</v>
      </c>
      <c r="D630" s="23" t="s">
        <v>774</v>
      </c>
      <c r="E630" s="26" t="s">
        <v>775</v>
      </c>
      <c r="F630" s="27">
        <v>2</v>
      </c>
      <c r="G630" s="27">
        <v>2</v>
      </c>
      <c r="H630" s="161">
        <v>7.15</v>
      </c>
      <c r="I630" s="174">
        <v>4.8899999999999997</v>
      </c>
      <c r="J630" s="143">
        <f t="shared" si="54"/>
        <v>12.04</v>
      </c>
      <c r="K630" s="143">
        <f t="shared" si="55"/>
        <v>14.3</v>
      </c>
      <c r="L630" s="143">
        <f t="shared" si="56"/>
        <v>9.7799999999999994</v>
      </c>
      <c r="M630" s="143">
        <f t="shared" si="57"/>
        <v>24.08</v>
      </c>
      <c r="N630" s="29">
        <f t="shared" si="53"/>
        <v>8.0568284783190501E-6</v>
      </c>
    </row>
    <row r="631" spans="1:14" ht="18" x14ac:dyDescent="0.25">
      <c r="A631" s="23" t="s">
        <v>995</v>
      </c>
      <c r="B631" s="24">
        <v>80526</v>
      </c>
      <c r="C631" s="25" t="s">
        <v>71</v>
      </c>
      <c r="D631" s="23" t="s">
        <v>777</v>
      </c>
      <c r="E631" s="26" t="s">
        <v>85</v>
      </c>
      <c r="F631" s="27">
        <v>2</v>
      </c>
      <c r="G631" s="27">
        <v>2</v>
      </c>
      <c r="H631" s="161">
        <v>5.37</v>
      </c>
      <c r="I631" s="174">
        <v>139.9</v>
      </c>
      <c r="J631" s="143">
        <f t="shared" si="54"/>
        <v>145.27000000000001</v>
      </c>
      <c r="K631" s="143">
        <f t="shared" si="55"/>
        <v>10.74</v>
      </c>
      <c r="L631" s="143">
        <f t="shared" si="56"/>
        <v>279.8</v>
      </c>
      <c r="M631" s="143">
        <f t="shared" si="57"/>
        <v>290.54000000000002</v>
      </c>
      <c r="N631" s="29">
        <f t="shared" si="53"/>
        <v>9.7210587462243238E-5</v>
      </c>
    </row>
    <row r="632" spans="1:14" ht="18" x14ac:dyDescent="0.25">
      <c r="A632" s="23" t="s">
        <v>996</v>
      </c>
      <c r="B632" s="24">
        <v>80513</v>
      </c>
      <c r="C632" s="25" t="s">
        <v>71</v>
      </c>
      <c r="D632" s="23" t="s">
        <v>779</v>
      </c>
      <c r="E632" s="26" t="s">
        <v>85</v>
      </c>
      <c r="F632" s="27">
        <v>2</v>
      </c>
      <c r="G632" s="27">
        <v>2</v>
      </c>
      <c r="H632" s="161">
        <v>11.46</v>
      </c>
      <c r="I632" s="174">
        <v>12</v>
      </c>
      <c r="J632" s="143">
        <f t="shared" si="54"/>
        <v>23.46</v>
      </c>
      <c r="K632" s="143">
        <f t="shared" si="55"/>
        <v>22.92</v>
      </c>
      <c r="L632" s="143">
        <f t="shared" si="56"/>
        <v>24</v>
      </c>
      <c r="M632" s="143">
        <f t="shared" si="57"/>
        <v>46.92</v>
      </c>
      <c r="N632" s="29">
        <f t="shared" si="53"/>
        <v>1.5698770440312704E-5</v>
      </c>
    </row>
    <row r="633" spans="1:14" ht="18" x14ac:dyDescent="0.25">
      <c r="A633" s="23" t="s">
        <v>997</v>
      </c>
      <c r="B633" s="24">
        <v>80514</v>
      </c>
      <c r="C633" s="25" t="s">
        <v>71</v>
      </c>
      <c r="D633" s="23" t="s">
        <v>781</v>
      </c>
      <c r="E633" s="26" t="s">
        <v>85</v>
      </c>
      <c r="F633" s="27">
        <v>2</v>
      </c>
      <c r="G633" s="27">
        <v>2</v>
      </c>
      <c r="H633" s="161">
        <v>5.01</v>
      </c>
      <c r="I633" s="174">
        <v>33.840000000000003</v>
      </c>
      <c r="J633" s="143">
        <f t="shared" si="54"/>
        <v>38.85</v>
      </c>
      <c r="K633" s="143">
        <f t="shared" si="55"/>
        <v>10.02</v>
      </c>
      <c r="L633" s="143">
        <f t="shared" si="56"/>
        <v>67.680000000000007</v>
      </c>
      <c r="M633" s="143">
        <f t="shared" si="57"/>
        <v>77.7</v>
      </c>
      <c r="N633" s="29">
        <f t="shared" si="53"/>
        <v>2.5997324450389961E-5</v>
      </c>
    </row>
    <row r="634" spans="1:14" ht="27" x14ac:dyDescent="0.25">
      <c r="A634" s="23" t="s">
        <v>998</v>
      </c>
      <c r="B634" s="23" t="s">
        <v>783</v>
      </c>
      <c r="C634" s="31" t="s">
        <v>364</v>
      </c>
      <c r="D634" s="30" t="s">
        <v>999</v>
      </c>
      <c r="E634" s="26" t="s">
        <v>366</v>
      </c>
      <c r="F634" s="27">
        <v>2</v>
      </c>
      <c r="G634" s="27">
        <v>2</v>
      </c>
      <c r="H634" s="161">
        <v>17.190000000000001</v>
      </c>
      <c r="I634" s="174">
        <v>110.66</v>
      </c>
      <c r="J634" s="143">
        <f t="shared" si="54"/>
        <v>127.85</v>
      </c>
      <c r="K634" s="143">
        <f t="shared" si="55"/>
        <v>34.380000000000003</v>
      </c>
      <c r="L634" s="143">
        <f t="shared" si="56"/>
        <v>221.32</v>
      </c>
      <c r="M634" s="143">
        <f t="shared" si="57"/>
        <v>255.7</v>
      </c>
      <c r="N634" s="29">
        <f t="shared" si="53"/>
        <v>8.5553614697100552E-5</v>
      </c>
    </row>
    <row r="635" spans="1:14" ht="18" x14ac:dyDescent="0.25">
      <c r="A635" s="23" t="s">
        <v>1000</v>
      </c>
      <c r="B635" s="23" t="s">
        <v>1001</v>
      </c>
      <c r="C635" s="31" t="s">
        <v>364</v>
      </c>
      <c r="D635" s="23" t="s">
        <v>1002</v>
      </c>
      <c r="E635" s="26" t="s">
        <v>366</v>
      </c>
      <c r="F635" s="27">
        <v>1</v>
      </c>
      <c r="G635" s="27">
        <v>1</v>
      </c>
      <c r="H635" s="161">
        <v>33.15</v>
      </c>
      <c r="I635" s="174">
        <v>1024.1300000000001</v>
      </c>
      <c r="J635" s="143">
        <f t="shared" si="54"/>
        <v>1057.2800000000002</v>
      </c>
      <c r="K635" s="143">
        <f t="shared" si="55"/>
        <v>33.15</v>
      </c>
      <c r="L635" s="143">
        <f t="shared" si="56"/>
        <v>1024.1300000000001</v>
      </c>
      <c r="M635" s="143">
        <f t="shared" si="57"/>
        <v>1057.28</v>
      </c>
      <c r="N635" s="29">
        <f t="shared" si="53"/>
        <v>3.5375098062945042E-4</v>
      </c>
    </row>
    <row r="636" spans="1:14" ht="15" customHeight="1" x14ac:dyDescent="0.25">
      <c r="A636" s="34" t="s">
        <v>1003</v>
      </c>
      <c r="B636" s="51"/>
      <c r="C636" s="51"/>
      <c r="D636" s="34" t="s">
        <v>566</v>
      </c>
      <c r="E636" s="52"/>
      <c r="F636" s="52"/>
      <c r="G636" s="52"/>
      <c r="H636" s="165"/>
      <c r="I636" s="178"/>
      <c r="J636" s="151"/>
      <c r="K636" s="147"/>
      <c r="L636" s="147"/>
      <c r="M636" s="147">
        <f>SUM(M637:M638)</f>
        <v>26.619999999999997</v>
      </c>
      <c r="N636" s="37">
        <f t="shared" si="53"/>
        <v>8.9066766649855938E-6</v>
      </c>
    </row>
    <row r="637" spans="1:14" ht="27" x14ac:dyDescent="0.25">
      <c r="A637" s="23" t="s">
        <v>1004</v>
      </c>
      <c r="B637" s="24">
        <v>93358</v>
      </c>
      <c r="C637" s="31" t="s">
        <v>92</v>
      </c>
      <c r="D637" s="30" t="s">
        <v>568</v>
      </c>
      <c r="E637" s="26" t="s">
        <v>23</v>
      </c>
      <c r="F637" s="27">
        <v>0.24</v>
      </c>
      <c r="G637" s="27">
        <v>0.24</v>
      </c>
      <c r="H637" s="161">
        <v>48.65</v>
      </c>
      <c r="I637" s="174">
        <v>21.52</v>
      </c>
      <c r="J637" s="143">
        <f t="shared" si="54"/>
        <v>70.17</v>
      </c>
      <c r="K637" s="143">
        <f t="shared" si="55"/>
        <v>11.67</v>
      </c>
      <c r="L637" s="143">
        <f t="shared" si="56"/>
        <v>5.16</v>
      </c>
      <c r="M637" s="143">
        <f t="shared" si="57"/>
        <v>16.84</v>
      </c>
      <c r="N637" s="29">
        <f t="shared" si="53"/>
        <v>5.6344265604191369E-6</v>
      </c>
    </row>
    <row r="638" spans="1:14" ht="15" customHeight="1" x14ac:dyDescent="0.25">
      <c r="A638" s="23" t="s">
        <v>1005</v>
      </c>
      <c r="B638" s="24">
        <v>96995</v>
      </c>
      <c r="C638" s="31" t="s">
        <v>92</v>
      </c>
      <c r="D638" s="23" t="s">
        <v>238</v>
      </c>
      <c r="E638" s="26" t="s">
        <v>23</v>
      </c>
      <c r="F638" s="27">
        <v>0.23</v>
      </c>
      <c r="G638" s="27">
        <v>0.23</v>
      </c>
      <c r="H638" s="161">
        <v>29.5</v>
      </c>
      <c r="I638" s="174">
        <v>13.05</v>
      </c>
      <c r="J638" s="143">
        <f t="shared" si="54"/>
        <v>42.55</v>
      </c>
      <c r="K638" s="143">
        <f t="shared" si="55"/>
        <v>6.78</v>
      </c>
      <c r="L638" s="143">
        <f t="shared" si="56"/>
        <v>3</v>
      </c>
      <c r="M638" s="143">
        <f t="shared" si="57"/>
        <v>9.7799999999999994</v>
      </c>
      <c r="N638" s="29">
        <f t="shared" si="53"/>
        <v>3.2722501045664582E-6</v>
      </c>
    </row>
    <row r="639" spans="1:14" x14ac:dyDescent="0.25">
      <c r="A639" s="14">
        <v>8</v>
      </c>
      <c r="B639" s="47"/>
      <c r="C639" s="47"/>
      <c r="D639" s="16" t="s">
        <v>47</v>
      </c>
      <c r="E639" s="17"/>
      <c r="F639" s="17"/>
      <c r="G639" s="17"/>
      <c r="H639" s="159"/>
      <c r="I639" s="172"/>
      <c r="J639" s="139"/>
      <c r="K639" s="144"/>
      <c r="L639" s="144"/>
      <c r="M639" s="140">
        <f>M640+M644+M647+M660+M695+M700+M702+M705+M710+M722+M725+M731+M734+M742+M755+M759</f>
        <v>346041.85</v>
      </c>
      <c r="N639" s="18">
        <f t="shared" si="53"/>
        <v>0.11578072391072297</v>
      </c>
    </row>
    <row r="640" spans="1:14" x14ac:dyDescent="0.25">
      <c r="A640" s="19" t="s">
        <v>1006</v>
      </c>
      <c r="B640" s="49"/>
      <c r="C640" s="49"/>
      <c r="D640" s="19" t="s">
        <v>69</v>
      </c>
      <c r="E640" s="21"/>
      <c r="F640" s="21"/>
      <c r="G640" s="21"/>
      <c r="H640" s="160"/>
      <c r="I640" s="173"/>
      <c r="J640" s="141"/>
      <c r="K640" s="142"/>
      <c r="L640" s="142"/>
      <c r="M640" s="142">
        <f>SUM(M641:M642)</f>
        <v>2740.98</v>
      </c>
      <c r="N640" s="22">
        <f t="shared" si="53"/>
        <v>9.1709326090128539E-4</v>
      </c>
    </row>
    <row r="641" spans="1:14" ht="36" x14ac:dyDescent="0.25">
      <c r="A641" s="32" t="s">
        <v>1007</v>
      </c>
      <c r="B641" s="33">
        <v>20701</v>
      </c>
      <c r="C641" s="53" t="s">
        <v>268</v>
      </c>
      <c r="D641" s="23" t="s">
        <v>1008</v>
      </c>
      <c r="E641" s="26" t="s">
        <v>27</v>
      </c>
      <c r="F641" s="27">
        <v>326.54000000000002</v>
      </c>
      <c r="G641" s="27">
        <v>326.54000000000002</v>
      </c>
      <c r="H641" s="161">
        <v>1.49</v>
      </c>
      <c r="I641" s="174">
        <v>3.76</v>
      </c>
      <c r="J641" s="143">
        <f t="shared" si="54"/>
        <v>5.25</v>
      </c>
      <c r="K641" s="143">
        <f t="shared" si="55"/>
        <v>486.54</v>
      </c>
      <c r="L641" s="143">
        <f t="shared" si="56"/>
        <v>1227.79</v>
      </c>
      <c r="M641" s="143">
        <f t="shared" si="57"/>
        <v>1714.33</v>
      </c>
      <c r="N641" s="29">
        <f t="shared" si="53"/>
        <v>5.7359064639687278E-4</v>
      </c>
    </row>
    <row r="642" spans="1:14" x14ac:dyDescent="0.25">
      <c r="A642" s="34" t="s">
        <v>1009</v>
      </c>
      <c r="B642" s="51"/>
      <c r="C642" s="51"/>
      <c r="D642" s="34" t="s">
        <v>1010</v>
      </c>
      <c r="E642" s="52"/>
      <c r="F642" s="52"/>
      <c r="G642" s="52"/>
      <c r="H642" s="165"/>
      <c r="I642" s="178"/>
      <c r="J642" s="151"/>
      <c r="K642" s="147"/>
      <c r="L642" s="147"/>
      <c r="M642" s="147">
        <f>M643</f>
        <v>1026.6500000000001</v>
      </c>
      <c r="N642" s="37">
        <f t="shared" si="53"/>
        <v>3.4350261450441256E-4</v>
      </c>
    </row>
    <row r="643" spans="1:14" ht="18" x14ac:dyDescent="0.25">
      <c r="A643" s="23" t="s">
        <v>1011</v>
      </c>
      <c r="B643" s="24">
        <v>30101</v>
      </c>
      <c r="C643" s="25" t="s">
        <v>71</v>
      </c>
      <c r="D643" s="23" t="s">
        <v>184</v>
      </c>
      <c r="E643" s="26" t="s">
        <v>23</v>
      </c>
      <c r="F643" s="27">
        <v>22.85</v>
      </c>
      <c r="G643" s="27">
        <v>22.85</v>
      </c>
      <c r="H643" s="161">
        <v>8.94</v>
      </c>
      <c r="I643" s="174">
        <v>35.99</v>
      </c>
      <c r="J643" s="143">
        <f t="shared" si="54"/>
        <v>44.93</v>
      </c>
      <c r="K643" s="143">
        <f t="shared" si="55"/>
        <v>204.27</v>
      </c>
      <c r="L643" s="143">
        <f t="shared" si="56"/>
        <v>822.37</v>
      </c>
      <c r="M643" s="143">
        <f t="shared" si="57"/>
        <v>1026.6500000000001</v>
      </c>
      <c r="N643" s="29">
        <f t="shared" si="53"/>
        <v>3.4350261450441256E-4</v>
      </c>
    </row>
    <row r="644" spans="1:14" x14ac:dyDescent="0.25">
      <c r="A644" s="19" t="s">
        <v>1012</v>
      </c>
      <c r="B644" s="49"/>
      <c r="C644" s="49"/>
      <c r="D644" s="19" t="s">
        <v>87</v>
      </c>
      <c r="E644" s="21"/>
      <c r="F644" s="21"/>
      <c r="G644" s="21"/>
      <c r="H644" s="160"/>
      <c r="I644" s="173"/>
      <c r="J644" s="141"/>
      <c r="K644" s="142"/>
      <c r="L644" s="142"/>
      <c r="M644" s="142">
        <f>SUM(M645:M646)</f>
        <v>1748.73</v>
      </c>
      <c r="N644" s="22">
        <f t="shared" si="53"/>
        <v>5.8510040136590012E-4</v>
      </c>
    </row>
    <row r="645" spans="1:14" ht="18" x14ac:dyDescent="0.25">
      <c r="A645" s="23" t="s">
        <v>1013</v>
      </c>
      <c r="B645" s="24">
        <v>41003</v>
      </c>
      <c r="C645" s="25" t="s">
        <v>71</v>
      </c>
      <c r="D645" s="23" t="s">
        <v>382</v>
      </c>
      <c r="E645" s="26" t="s">
        <v>23</v>
      </c>
      <c r="F645" s="27">
        <v>65.3</v>
      </c>
      <c r="G645" s="27">
        <v>65.3</v>
      </c>
      <c r="H645" s="161">
        <v>24.88</v>
      </c>
      <c r="I645" s="174">
        <v>0</v>
      </c>
      <c r="J645" s="143">
        <f t="shared" si="54"/>
        <v>24.88</v>
      </c>
      <c r="K645" s="143">
        <f t="shared" si="55"/>
        <v>1624.66</v>
      </c>
      <c r="L645" s="143">
        <f t="shared" si="56"/>
        <v>0</v>
      </c>
      <c r="M645" s="143">
        <f t="shared" si="57"/>
        <v>1624.66</v>
      </c>
      <c r="N645" s="29">
        <f t="shared" si="53"/>
        <v>5.4358832872034176E-4</v>
      </c>
    </row>
    <row r="646" spans="1:14" ht="18" x14ac:dyDescent="0.25">
      <c r="A646" s="23" t="s">
        <v>1014</v>
      </c>
      <c r="B646" s="24">
        <v>41009</v>
      </c>
      <c r="C646" s="25" t="s">
        <v>71</v>
      </c>
      <c r="D646" s="23" t="s">
        <v>196</v>
      </c>
      <c r="E646" s="26" t="s">
        <v>23</v>
      </c>
      <c r="F646" s="27">
        <v>65.3</v>
      </c>
      <c r="G646" s="27">
        <v>65.3</v>
      </c>
      <c r="H646" s="161">
        <v>0</v>
      </c>
      <c r="I646" s="174">
        <v>1.9</v>
      </c>
      <c r="J646" s="143">
        <f t="shared" si="54"/>
        <v>1.9</v>
      </c>
      <c r="K646" s="143">
        <f t="shared" si="55"/>
        <v>0</v>
      </c>
      <c r="L646" s="143">
        <f t="shared" si="56"/>
        <v>124.07</v>
      </c>
      <c r="M646" s="143">
        <f t="shared" si="57"/>
        <v>124.07</v>
      </c>
      <c r="N646" s="29">
        <f t="shared" si="53"/>
        <v>4.1512072645558329E-5</v>
      </c>
    </row>
    <row r="647" spans="1:14" x14ac:dyDescent="0.25">
      <c r="A647" s="19" t="s">
        <v>1015</v>
      </c>
      <c r="B647" s="49"/>
      <c r="C647" s="49"/>
      <c r="D647" s="19" t="s">
        <v>198</v>
      </c>
      <c r="E647" s="21"/>
      <c r="F647" s="21"/>
      <c r="G647" s="21"/>
      <c r="H647" s="160"/>
      <c r="I647" s="173"/>
      <c r="J647" s="141"/>
      <c r="K647" s="142"/>
      <c r="L647" s="142"/>
      <c r="M647" s="142">
        <f>M648</f>
        <v>25855.790000000005</v>
      </c>
      <c r="N647" s="22">
        <f t="shared" si="53"/>
        <v>8.6509827741460543E-3</v>
      </c>
    </row>
    <row r="648" spans="1:14" x14ac:dyDescent="0.25">
      <c r="A648" s="34" t="s">
        <v>1016</v>
      </c>
      <c r="B648" s="51"/>
      <c r="C648" s="51"/>
      <c r="D648" s="34" t="s">
        <v>798</v>
      </c>
      <c r="E648" s="52"/>
      <c r="F648" s="52"/>
      <c r="G648" s="52"/>
      <c r="H648" s="165"/>
      <c r="I648" s="178"/>
      <c r="J648" s="151"/>
      <c r="K648" s="147"/>
      <c r="L648" s="147"/>
      <c r="M648" s="147">
        <f>SUM(M649:M659)</f>
        <v>25855.790000000005</v>
      </c>
      <c r="N648" s="37">
        <f t="shared" si="53"/>
        <v>8.6509827741460543E-3</v>
      </c>
    </row>
    <row r="649" spans="1:14" ht="18" x14ac:dyDescent="0.25">
      <c r="A649" s="23" t="s">
        <v>1017</v>
      </c>
      <c r="B649" s="24">
        <v>50302</v>
      </c>
      <c r="C649" s="25" t="s">
        <v>71</v>
      </c>
      <c r="D649" s="23" t="s">
        <v>202</v>
      </c>
      <c r="E649" s="26" t="s">
        <v>203</v>
      </c>
      <c r="F649" s="27">
        <v>238</v>
      </c>
      <c r="G649" s="27">
        <v>238</v>
      </c>
      <c r="H649" s="161">
        <v>26</v>
      </c>
      <c r="I649" s="174">
        <v>24</v>
      </c>
      <c r="J649" s="143">
        <f t="shared" si="54"/>
        <v>50</v>
      </c>
      <c r="K649" s="143">
        <f t="shared" si="55"/>
        <v>6188</v>
      </c>
      <c r="L649" s="143">
        <f t="shared" si="56"/>
        <v>5712</v>
      </c>
      <c r="M649" s="143">
        <f t="shared" si="57"/>
        <v>11900</v>
      </c>
      <c r="N649" s="29">
        <f t="shared" si="53"/>
        <v>3.9815722131227868E-3</v>
      </c>
    </row>
    <row r="650" spans="1:14" ht="18" x14ac:dyDescent="0.25">
      <c r="A650" s="23" t="s">
        <v>1018</v>
      </c>
      <c r="B650" s="24">
        <v>50901</v>
      </c>
      <c r="C650" s="25" t="s">
        <v>71</v>
      </c>
      <c r="D650" s="23" t="s">
        <v>590</v>
      </c>
      <c r="E650" s="26" t="s">
        <v>23</v>
      </c>
      <c r="F650" s="27">
        <v>9.9600000000000009</v>
      </c>
      <c r="G650" s="27">
        <v>9.9600000000000009</v>
      </c>
      <c r="H650" s="161">
        <v>40.409999999999997</v>
      </c>
      <c r="I650" s="174">
        <v>0</v>
      </c>
      <c r="J650" s="143">
        <f t="shared" si="54"/>
        <v>40.409999999999997</v>
      </c>
      <c r="K650" s="143">
        <f t="shared" si="55"/>
        <v>402.48</v>
      </c>
      <c r="L650" s="143">
        <f t="shared" si="56"/>
        <v>0</v>
      </c>
      <c r="M650" s="143">
        <f t="shared" si="57"/>
        <v>402.48</v>
      </c>
      <c r="N650" s="29">
        <f t="shared" si="53"/>
        <v>1.3466413313761844E-4</v>
      </c>
    </row>
    <row r="651" spans="1:14" ht="18" x14ac:dyDescent="0.25">
      <c r="A651" s="23" t="s">
        <v>1019</v>
      </c>
      <c r="B651" s="24">
        <v>50902</v>
      </c>
      <c r="C651" s="25" t="s">
        <v>71</v>
      </c>
      <c r="D651" s="23" t="s">
        <v>214</v>
      </c>
      <c r="E651" s="26" t="s">
        <v>27</v>
      </c>
      <c r="F651" s="27">
        <v>16.600000000000001</v>
      </c>
      <c r="G651" s="27">
        <v>16.600000000000001</v>
      </c>
      <c r="H651" s="161">
        <v>4.97</v>
      </c>
      <c r="I651" s="174">
        <v>0</v>
      </c>
      <c r="J651" s="143">
        <f t="shared" si="54"/>
        <v>4.97</v>
      </c>
      <c r="K651" s="143">
        <f t="shared" si="55"/>
        <v>82.5</v>
      </c>
      <c r="L651" s="143">
        <f t="shared" si="56"/>
        <v>0</v>
      </c>
      <c r="M651" s="143">
        <f t="shared" si="57"/>
        <v>82.5</v>
      </c>
      <c r="N651" s="29">
        <f t="shared" si="53"/>
        <v>2.7603336771649572E-5</v>
      </c>
    </row>
    <row r="652" spans="1:14" ht="27" x14ac:dyDescent="0.25">
      <c r="A652" s="23" t="s">
        <v>1020</v>
      </c>
      <c r="B652" s="24">
        <v>96616</v>
      </c>
      <c r="C652" s="31" t="s">
        <v>92</v>
      </c>
      <c r="D652" s="23" t="s">
        <v>803</v>
      </c>
      <c r="E652" s="26" t="s">
        <v>23</v>
      </c>
      <c r="F652" s="27">
        <v>0.83</v>
      </c>
      <c r="G652" s="27">
        <v>0.83</v>
      </c>
      <c r="H652" s="161">
        <v>204.59</v>
      </c>
      <c r="I652" s="174">
        <v>433.91</v>
      </c>
      <c r="J652" s="143">
        <f t="shared" si="54"/>
        <v>638.5</v>
      </c>
      <c r="K652" s="143">
        <f t="shared" si="55"/>
        <v>169.8</v>
      </c>
      <c r="L652" s="143">
        <f t="shared" si="56"/>
        <v>360.14</v>
      </c>
      <c r="M652" s="143">
        <f t="shared" si="57"/>
        <v>529.95000000000005</v>
      </c>
      <c r="N652" s="29">
        <f t="shared" si="53"/>
        <v>1.7731379784406898E-4</v>
      </c>
    </row>
    <row r="653" spans="1:14" ht="36" x14ac:dyDescent="0.25">
      <c r="A653" s="32" t="s">
        <v>1021</v>
      </c>
      <c r="B653" s="33">
        <v>94971</v>
      </c>
      <c r="C653" s="26" t="s">
        <v>92</v>
      </c>
      <c r="D653" s="30" t="s">
        <v>218</v>
      </c>
      <c r="E653" s="26" t="s">
        <v>23</v>
      </c>
      <c r="F653" s="27">
        <v>9.9600000000000009</v>
      </c>
      <c r="G653" s="27">
        <v>9.9600000000000009</v>
      </c>
      <c r="H653" s="161">
        <v>44.84</v>
      </c>
      <c r="I653" s="174">
        <v>436.73</v>
      </c>
      <c r="J653" s="143">
        <f t="shared" si="54"/>
        <v>481.57000000000005</v>
      </c>
      <c r="K653" s="143">
        <f t="shared" si="55"/>
        <v>446.6</v>
      </c>
      <c r="L653" s="143">
        <f t="shared" si="56"/>
        <v>4349.83</v>
      </c>
      <c r="M653" s="143">
        <f t="shared" si="57"/>
        <v>4796.43</v>
      </c>
      <c r="N653" s="29">
        <f t="shared" si="53"/>
        <v>1.6048178495956748E-3</v>
      </c>
    </row>
    <row r="654" spans="1:14" ht="18" x14ac:dyDescent="0.25">
      <c r="A654" s="23" t="s">
        <v>1022</v>
      </c>
      <c r="B654" s="24">
        <v>51055</v>
      </c>
      <c r="C654" s="25" t="s">
        <v>71</v>
      </c>
      <c r="D654" s="23" t="s">
        <v>595</v>
      </c>
      <c r="E654" s="26" t="s">
        <v>23</v>
      </c>
      <c r="F654" s="27">
        <v>9.9600000000000009</v>
      </c>
      <c r="G654" s="27">
        <v>9.9600000000000009</v>
      </c>
      <c r="H654" s="161">
        <v>45.03</v>
      </c>
      <c r="I654" s="174">
        <v>0</v>
      </c>
      <c r="J654" s="143">
        <f t="shared" si="54"/>
        <v>45.03</v>
      </c>
      <c r="K654" s="143">
        <f t="shared" si="55"/>
        <v>448.49</v>
      </c>
      <c r="L654" s="143">
        <f t="shared" si="56"/>
        <v>0</v>
      </c>
      <c r="M654" s="143">
        <f t="shared" si="57"/>
        <v>448.49</v>
      </c>
      <c r="N654" s="29">
        <f t="shared" si="53"/>
        <v>1.5005843040869233E-4</v>
      </c>
    </row>
    <row r="655" spans="1:14" ht="27" x14ac:dyDescent="0.25">
      <c r="A655" s="23" t="s">
        <v>1023</v>
      </c>
      <c r="B655" s="24">
        <v>96543</v>
      </c>
      <c r="C655" s="31" t="s">
        <v>92</v>
      </c>
      <c r="D655" s="23" t="s">
        <v>1024</v>
      </c>
      <c r="E655" s="26" t="s">
        <v>206</v>
      </c>
      <c r="F655" s="27">
        <v>43</v>
      </c>
      <c r="G655" s="27">
        <v>43</v>
      </c>
      <c r="H655" s="161">
        <v>4.5</v>
      </c>
      <c r="I655" s="174">
        <v>9.2799999999999994</v>
      </c>
      <c r="J655" s="143">
        <f t="shared" si="54"/>
        <v>13.78</v>
      </c>
      <c r="K655" s="143">
        <f t="shared" si="55"/>
        <v>193.5</v>
      </c>
      <c r="L655" s="143">
        <f t="shared" si="56"/>
        <v>399.04</v>
      </c>
      <c r="M655" s="143">
        <f t="shared" si="57"/>
        <v>592.54</v>
      </c>
      <c r="N655" s="29">
        <f t="shared" si="53"/>
        <v>1.9825552934149378E-4</v>
      </c>
    </row>
    <row r="656" spans="1:14" ht="27" x14ac:dyDescent="0.25">
      <c r="A656" s="23" t="s">
        <v>1025</v>
      </c>
      <c r="B656" s="24">
        <v>96544</v>
      </c>
      <c r="C656" s="31" t="s">
        <v>92</v>
      </c>
      <c r="D656" s="23" t="s">
        <v>397</v>
      </c>
      <c r="E656" s="26" t="s">
        <v>206</v>
      </c>
      <c r="F656" s="27">
        <v>152.38</v>
      </c>
      <c r="G656" s="27">
        <v>152.38</v>
      </c>
      <c r="H656" s="161">
        <v>4.47</v>
      </c>
      <c r="I656" s="174">
        <v>13.34</v>
      </c>
      <c r="J656" s="143">
        <f t="shared" si="54"/>
        <v>17.809999999999999</v>
      </c>
      <c r="K656" s="143">
        <f t="shared" si="55"/>
        <v>681.13</v>
      </c>
      <c r="L656" s="143">
        <f t="shared" si="56"/>
        <v>2032.74</v>
      </c>
      <c r="M656" s="143">
        <f t="shared" si="57"/>
        <v>2713.88</v>
      </c>
      <c r="N656" s="29">
        <f t="shared" si="53"/>
        <v>9.0802598300417385E-4</v>
      </c>
    </row>
    <row r="657" spans="1:14" ht="27" x14ac:dyDescent="0.25">
      <c r="A657" s="23" t="s">
        <v>1026</v>
      </c>
      <c r="B657" s="24">
        <v>96545</v>
      </c>
      <c r="C657" s="31" t="s">
        <v>92</v>
      </c>
      <c r="D657" s="23" t="s">
        <v>222</v>
      </c>
      <c r="E657" s="26" t="s">
        <v>206</v>
      </c>
      <c r="F657" s="27">
        <v>207.24</v>
      </c>
      <c r="G657" s="27">
        <v>207.24</v>
      </c>
      <c r="H657" s="161">
        <v>2.35</v>
      </c>
      <c r="I657" s="174">
        <v>9.6199999999999992</v>
      </c>
      <c r="J657" s="143">
        <f t="shared" si="54"/>
        <v>11.969999999999999</v>
      </c>
      <c r="K657" s="143">
        <f t="shared" si="55"/>
        <v>487.01</v>
      </c>
      <c r="L657" s="143">
        <f t="shared" si="56"/>
        <v>1993.64</v>
      </c>
      <c r="M657" s="143">
        <f t="shared" si="57"/>
        <v>2480.66</v>
      </c>
      <c r="N657" s="29">
        <f t="shared" ref="N657:N720" si="58">M657/$M$1279</f>
        <v>8.2999385934497236E-4</v>
      </c>
    </row>
    <row r="658" spans="1:14" ht="27" x14ac:dyDescent="0.25">
      <c r="A658" s="23" t="s">
        <v>1027</v>
      </c>
      <c r="B658" s="24">
        <v>96546</v>
      </c>
      <c r="C658" s="31" t="s">
        <v>92</v>
      </c>
      <c r="D658" s="30" t="s">
        <v>827</v>
      </c>
      <c r="E658" s="26" t="s">
        <v>206</v>
      </c>
      <c r="F658" s="27">
        <v>167.75</v>
      </c>
      <c r="G658" s="27">
        <v>167.75</v>
      </c>
      <c r="H658" s="161">
        <v>2</v>
      </c>
      <c r="I658" s="174">
        <v>8.9499999999999993</v>
      </c>
      <c r="J658" s="143">
        <f t="shared" si="54"/>
        <v>10.95</v>
      </c>
      <c r="K658" s="143">
        <f t="shared" si="55"/>
        <v>335.5</v>
      </c>
      <c r="L658" s="143">
        <f t="shared" si="56"/>
        <v>1501.36</v>
      </c>
      <c r="M658" s="143">
        <f t="shared" si="57"/>
        <v>1836.86</v>
      </c>
      <c r="N658" s="29">
        <f t="shared" si="58"/>
        <v>6.1458745675602709E-4</v>
      </c>
    </row>
    <row r="659" spans="1:14" ht="18" x14ac:dyDescent="0.25">
      <c r="A659" s="23" t="s">
        <v>1028</v>
      </c>
      <c r="B659" s="24">
        <v>50251</v>
      </c>
      <c r="C659" s="25" t="s">
        <v>71</v>
      </c>
      <c r="D659" s="23" t="s">
        <v>814</v>
      </c>
      <c r="E659" s="26" t="s">
        <v>85</v>
      </c>
      <c r="F659" s="27">
        <v>6</v>
      </c>
      <c r="G659" s="27">
        <v>6</v>
      </c>
      <c r="H659" s="161">
        <v>0</v>
      </c>
      <c r="I659" s="174">
        <v>12</v>
      </c>
      <c r="J659" s="143">
        <f t="shared" ref="J659:J721" si="59">H659+I659</f>
        <v>12</v>
      </c>
      <c r="K659" s="143">
        <f t="shared" si="55"/>
        <v>0</v>
      </c>
      <c r="L659" s="143">
        <f t="shared" si="56"/>
        <v>72</v>
      </c>
      <c r="M659" s="143">
        <f t="shared" si="57"/>
        <v>72</v>
      </c>
      <c r="N659" s="29">
        <f t="shared" si="58"/>
        <v>2.4090184818894172E-5</v>
      </c>
    </row>
    <row r="660" spans="1:14" x14ac:dyDescent="0.25">
      <c r="A660" s="19" t="s">
        <v>1029</v>
      </c>
      <c r="B660" s="49"/>
      <c r="C660" s="49"/>
      <c r="D660" s="19" t="s">
        <v>21</v>
      </c>
      <c r="E660" s="21"/>
      <c r="F660" s="21"/>
      <c r="G660" s="21"/>
      <c r="H660" s="160"/>
      <c r="I660" s="173"/>
      <c r="J660" s="141"/>
      <c r="K660" s="142"/>
      <c r="L660" s="142"/>
      <c r="M660" s="142">
        <f>M661+M675+M683+M693</f>
        <v>68198.959999999992</v>
      </c>
      <c r="N660" s="22">
        <f t="shared" si="58"/>
        <v>2.2818410428560705E-2</v>
      </c>
    </row>
    <row r="661" spans="1:14" x14ac:dyDescent="0.25">
      <c r="A661" s="34" t="s">
        <v>1030</v>
      </c>
      <c r="B661" s="51"/>
      <c r="C661" s="51"/>
      <c r="D661" s="34" t="s">
        <v>227</v>
      </c>
      <c r="E661" s="52"/>
      <c r="F661" s="52"/>
      <c r="G661" s="52"/>
      <c r="H661" s="165"/>
      <c r="I661" s="178"/>
      <c r="J661" s="151"/>
      <c r="K661" s="147"/>
      <c r="L661" s="147"/>
      <c r="M661" s="147">
        <f>SUM(M662:M674)</f>
        <v>11569.97</v>
      </c>
      <c r="N661" s="37">
        <f t="shared" si="58"/>
        <v>3.8711488284591802E-3</v>
      </c>
    </row>
    <row r="662" spans="1:14" ht="18" x14ac:dyDescent="0.25">
      <c r="A662" s="23" t="s">
        <v>1031</v>
      </c>
      <c r="B662" s="24">
        <v>40101</v>
      </c>
      <c r="C662" s="25" t="s">
        <v>71</v>
      </c>
      <c r="D662" s="23" t="s">
        <v>376</v>
      </c>
      <c r="E662" s="26" t="s">
        <v>23</v>
      </c>
      <c r="F662" s="27">
        <v>12.4</v>
      </c>
      <c r="G662" s="27">
        <v>12.4</v>
      </c>
      <c r="H662" s="161">
        <v>31.92</v>
      </c>
      <c r="I662" s="174">
        <v>0</v>
      </c>
      <c r="J662" s="143">
        <f t="shared" si="59"/>
        <v>31.92</v>
      </c>
      <c r="K662" s="143">
        <f t="shared" ref="K662:K723" si="60">TRUNC(H662*G662,2)</f>
        <v>395.8</v>
      </c>
      <c r="L662" s="143">
        <f t="shared" ref="L662:L723" si="61">TRUNC(I662*G662,2)</f>
        <v>0</v>
      </c>
      <c r="M662" s="143">
        <f t="shared" ref="M662:M723" si="62">TRUNC((I662+H662)*G662,2)</f>
        <v>395.8</v>
      </c>
      <c r="N662" s="29">
        <f t="shared" si="58"/>
        <v>1.3242909932386547E-4</v>
      </c>
    </row>
    <row r="663" spans="1:14" ht="27" x14ac:dyDescent="0.25">
      <c r="A663" s="23" t="s">
        <v>1032</v>
      </c>
      <c r="B663" s="24">
        <v>96616</v>
      </c>
      <c r="C663" s="31" t="s">
        <v>92</v>
      </c>
      <c r="D663" s="30" t="s">
        <v>1033</v>
      </c>
      <c r="E663" s="26" t="s">
        <v>23</v>
      </c>
      <c r="F663" s="27">
        <v>0.77</v>
      </c>
      <c r="G663" s="27">
        <v>0.77</v>
      </c>
      <c r="H663" s="161">
        <v>204.59</v>
      </c>
      <c r="I663" s="174">
        <v>433.91</v>
      </c>
      <c r="J663" s="143">
        <f t="shared" si="59"/>
        <v>638.5</v>
      </c>
      <c r="K663" s="143">
        <f t="shared" si="60"/>
        <v>157.53</v>
      </c>
      <c r="L663" s="143">
        <f t="shared" si="61"/>
        <v>334.11</v>
      </c>
      <c r="M663" s="143">
        <f t="shared" si="62"/>
        <v>491.64</v>
      </c>
      <c r="N663" s="29">
        <f t="shared" si="58"/>
        <v>1.6449581200501571E-4</v>
      </c>
    </row>
    <row r="664" spans="1:14" ht="18" x14ac:dyDescent="0.25">
      <c r="A664" s="23" t="s">
        <v>1034</v>
      </c>
      <c r="B664" s="24">
        <v>40902</v>
      </c>
      <c r="C664" s="25" t="s">
        <v>71</v>
      </c>
      <c r="D664" s="23" t="s">
        <v>378</v>
      </c>
      <c r="E664" s="26" t="s">
        <v>23</v>
      </c>
      <c r="F664" s="27">
        <v>6.87</v>
      </c>
      <c r="G664" s="27">
        <v>6.87</v>
      </c>
      <c r="H664" s="161">
        <v>21.14</v>
      </c>
      <c r="I664" s="174">
        <v>0</v>
      </c>
      <c r="J664" s="143">
        <f t="shared" si="59"/>
        <v>21.14</v>
      </c>
      <c r="K664" s="143">
        <f t="shared" si="60"/>
        <v>145.22999999999999</v>
      </c>
      <c r="L664" s="143">
        <f t="shared" si="61"/>
        <v>0</v>
      </c>
      <c r="M664" s="143">
        <f t="shared" si="62"/>
        <v>145.22999999999999</v>
      </c>
      <c r="N664" s="29">
        <f t="shared" si="58"/>
        <v>4.8591910295111116E-5</v>
      </c>
    </row>
    <row r="665" spans="1:14" ht="18" x14ac:dyDescent="0.25">
      <c r="A665" s="23" t="s">
        <v>1035</v>
      </c>
      <c r="B665" s="24">
        <v>60191</v>
      </c>
      <c r="C665" s="25" t="s">
        <v>71</v>
      </c>
      <c r="D665" s="23" t="s">
        <v>233</v>
      </c>
      <c r="E665" s="26" t="s">
        <v>27</v>
      </c>
      <c r="F665" s="27">
        <v>85.48</v>
      </c>
      <c r="G665" s="27">
        <v>85.48</v>
      </c>
      <c r="H665" s="161">
        <v>10.91</v>
      </c>
      <c r="I665" s="174">
        <v>24.93</v>
      </c>
      <c r="J665" s="143">
        <f t="shared" si="59"/>
        <v>35.840000000000003</v>
      </c>
      <c r="K665" s="143">
        <f t="shared" si="60"/>
        <v>932.58</v>
      </c>
      <c r="L665" s="143">
        <f t="shared" si="61"/>
        <v>2131.0100000000002</v>
      </c>
      <c r="M665" s="143">
        <f t="shared" si="62"/>
        <v>3063.6</v>
      </c>
      <c r="N665" s="29">
        <f t="shared" si="58"/>
        <v>1.025037364043947E-3</v>
      </c>
    </row>
    <row r="666" spans="1:14" ht="36" x14ac:dyDescent="0.25">
      <c r="A666" s="32" t="s">
        <v>1036</v>
      </c>
      <c r="B666" s="33">
        <v>94971</v>
      </c>
      <c r="C666" s="26" t="s">
        <v>92</v>
      </c>
      <c r="D666" s="23" t="s">
        <v>393</v>
      </c>
      <c r="E666" s="26" t="s">
        <v>23</v>
      </c>
      <c r="F666" s="27">
        <v>5.53</v>
      </c>
      <c r="G666" s="27">
        <v>5.53</v>
      </c>
      <c r="H666" s="161">
        <v>44.84</v>
      </c>
      <c r="I666" s="174">
        <v>436.73</v>
      </c>
      <c r="J666" s="143">
        <f t="shared" si="59"/>
        <v>481.57000000000005</v>
      </c>
      <c r="K666" s="143">
        <f t="shared" si="60"/>
        <v>247.96</v>
      </c>
      <c r="L666" s="143">
        <f t="shared" si="61"/>
        <v>2415.11</v>
      </c>
      <c r="M666" s="143">
        <f t="shared" si="62"/>
        <v>2663.08</v>
      </c>
      <c r="N666" s="29">
        <f t="shared" si="58"/>
        <v>8.9102901927084295E-4</v>
      </c>
    </row>
    <row r="667" spans="1:14" ht="18" x14ac:dyDescent="0.25">
      <c r="A667" s="23" t="s">
        <v>1037</v>
      </c>
      <c r="B667" s="24">
        <v>60801</v>
      </c>
      <c r="C667" s="25" t="s">
        <v>71</v>
      </c>
      <c r="D667" s="23" t="s">
        <v>236</v>
      </c>
      <c r="E667" s="26" t="s">
        <v>23</v>
      </c>
      <c r="F667" s="27">
        <v>5.53</v>
      </c>
      <c r="G667" s="27">
        <v>5.53</v>
      </c>
      <c r="H667" s="161">
        <v>45.03</v>
      </c>
      <c r="I667" s="174">
        <v>0</v>
      </c>
      <c r="J667" s="143">
        <f t="shared" si="59"/>
        <v>45.03</v>
      </c>
      <c r="K667" s="143">
        <f t="shared" si="60"/>
        <v>249.01</v>
      </c>
      <c r="L667" s="143">
        <f t="shared" si="61"/>
        <v>0</v>
      </c>
      <c r="M667" s="143">
        <f t="shared" si="62"/>
        <v>249.01</v>
      </c>
      <c r="N667" s="29">
        <f t="shared" si="58"/>
        <v>8.3315235024344968E-5</v>
      </c>
    </row>
    <row r="668" spans="1:14" ht="27" x14ac:dyDescent="0.25">
      <c r="A668" s="23" t="s">
        <v>1038</v>
      </c>
      <c r="B668" s="24">
        <v>96543</v>
      </c>
      <c r="C668" s="31" t="s">
        <v>92</v>
      </c>
      <c r="D668" s="30" t="s">
        <v>224</v>
      </c>
      <c r="E668" s="26" t="s">
        <v>206</v>
      </c>
      <c r="F668" s="27">
        <v>106</v>
      </c>
      <c r="G668" s="27">
        <v>106</v>
      </c>
      <c r="H668" s="161">
        <v>4.5</v>
      </c>
      <c r="I668" s="174">
        <v>9.2799999999999994</v>
      </c>
      <c r="J668" s="143">
        <f t="shared" si="59"/>
        <v>13.78</v>
      </c>
      <c r="K668" s="143">
        <f t="shared" si="60"/>
        <v>477</v>
      </c>
      <c r="L668" s="143">
        <f t="shared" si="61"/>
        <v>983.68</v>
      </c>
      <c r="M668" s="143">
        <f t="shared" si="62"/>
        <v>1460.68</v>
      </c>
      <c r="N668" s="29">
        <f t="shared" si="58"/>
        <v>4.8872293279531031E-4</v>
      </c>
    </row>
    <row r="669" spans="1:14" ht="27" x14ac:dyDescent="0.25">
      <c r="A669" s="23" t="s">
        <v>1039</v>
      </c>
      <c r="B669" s="24">
        <v>96544</v>
      </c>
      <c r="C669" s="31" t="s">
        <v>92</v>
      </c>
      <c r="D669" s="30" t="s">
        <v>809</v>
      </c>
      <c r="E669" s="26" t="s">
        <v>206</v>
      </c>
      <c r="F669" s="27">
        <v>115</v>
      </c>
      <c r="G669" s="27">
        <v>115</v>
      </c>
      <c r="H669" s="161">
        <v>4.47</v>
      </c>
      <c r="I669" s="174">
        <v>13.34</v>
      </c>
      <c r="J669" s="143">
        <f t="shared" si="59"/>
        <v>17.809999999999999</v>
      </c>
      <c r="K669" s="143">
        <f t="shared" si="60"/>
        <v>514.04999999999995</v>
      </c>
      <c r="L669" s="143">
        <f t="shared" si="61"/>
        <v>1534.1</v>
      </c>
      <c r="M669" s="143">
        <f t="shared" si="62"/>
        <v>2048.15</v>
      </c>
      <c r="N669" s="29">
        <f t="shared" si="58"/>
        <v>6.8528211162247358E-4</v>
      </c>
    </row>
    <row r="670" spans="1:14" ht="27" x14ac:dyDescent="0.25">
      <c r="A670" s="23" t="s">
        <v>1040</v>
      </c>
      <c r="B670" s="24">
        <v>96545</v>
      </c>
      <c r="C670" s="31" t="s">
        <v>92</v>
      </c>
      <c r="D670" s="30" t="s">
        <v>598</v>
      </c>
      <c r="E670" s="26" t="s">
        <v>206</v>
      </c>
      <c r="F670" s="27">
        <v>15</v>
      </c>
      <c r="G670" s="27">
        <v>15</v>
      </c>
      <c r="H670" s="161">
        <v>2.35</v>
      </c>
      <c r="I670" s="174">
        <v>9.6199999999999992</v>
      </c>
      <c r="J670" s="143">
        <f t="shared" si="59"/>
        <v>11.969999999999999</v>
      </c>
      <c r="K670" s="143">
        <f t="shared" si="60"/>
        <v>35.25</v>
      </c>
      <c r="L670" s="143">
        <f t="shared" si="61"/>
        <v>144.30000000000001</v>
      </c>
      <c r="M670" s="143">
        <f t="shared" si="62"/>
        <v>179.55</v>
      </c>
      <c r="N670" s="29">
        <f t="shared" si="58"/>
        <v>6.0074898392117346E-5</v>
      </c>
    </row>
    <row r="671" spans="1:14" ht="27" x14ac:dyDescent="0.25">
      <c r="A671" s="23" t="s">
        <v>1041</v>
      </c>
      <c r="B671" s="24">
        <v>96546</v>
      </c>
      <c r="C671" s="31" t="s">
        <v>92</v>
      </c>
      <c r="D671" s="30" t="s">
        <v>827</v>
      </c>
      <c r="E671" s="26" t="s">
        <v>206</v>
      </c>
      <c r="F671" s="27">
        <v>7</v>
      </c>
      <c r="G671" s="27">
        <v>7</v>
      </c>
      <c r="H671" s="161">
        <v>2</v>
      </c>
      <c r="I671" s="174">
        <v>8.9499999999999993</v>
      </c>
      <c r="J671" s="143">
        <f t="shared" si="59"/>
        <v>10.95</v>
      </c>
      <c r="K671" s="143">
        <f t="shared" si="60"/>
        <v>14</v>
      </c>
      <c r="L671" s="143">
        <f t="shared" si="61"/>
        <v>62.65</v>
      </c>
      <c r="M671" s="143">
        <f t="shared" si="62"/>
        <v>76.650000000000006</v>
      </c>
      <c r="N671" s="29">
        <f t="shared" si="58"/>
        <v>2.5646009255114424E-5</v>
      </c>
    </row>
    <row r="672" spans="1:14" ht="27" x14ac:dyDescent="0.25">
      <c r="A672" s="23" t="s">
        <v>1042</v>
      </c>
      <c r="B672" s="24">
        <v>96547</v>
      </c>
      <c r="C672" s="31" t="s">
        <v>92</v>
      </c>
      <c r="D672" s="23" t="s">
        <v>1043</v>
      </c>
      <c r="E672" s="26" t="s">
        <v>206</v>
      </c>
      <c r="F672" s="27">
        <v>40</v>
      </c>
      <c r="G672" s="27">
        <v>40</v>
      </c>
      <c r="H672" s="161">
        <v>1.8</v>
      </c>
      <c r="I672" s="174">
        <v>10.7</v>
      </c>
      <c r="J672" s="143">
        <f t="shared" si="59"/>
        <v>12.5</v>
      </c>
      <c r="K672" s="143">
        <f t="shared" si="60"/>
        <v>72</v>
      </c>
      <c r="L672" s="143">
        <f t="shared" si="61"/>
        <v>428</v>
      </c>
      <c r="M672" s="143">
        <f t="shared" si="62"/>
        <v>500</v>
      </c>
      <c r="N672" s="29">
        <f t="shared" si="58"/>
        <v>1.6729295013120953E-4</v>
      </c>
    </row>
    <row r="673" spans="1:14" ht="27" x14ac:dyDescent="0.25">
      <c r="A673" s="23" t="s">
        <v>1044</v>
      </c>
      <c r="B673" s="24">
        <v>96548</v>
      </c>
      <c r="C673" s="31" t="s">
        <v>92</v>
      </c>
      <c r="D673" s="30" t="s">
        <v>1045</v>
      </c>
      <c r="E673" s="26" t="s">
        <v>206</v>
      </c>
      <c r="F673" s="27">
        <v>19</v>
      </c>
      <c r="G673" s="27">
        <v>19</v>
      </c>
      <c r="H673" s="161">
        <v>1.28</v>
      </c>
      <c r="I673" s="174">
        <v>10.54</v>
      </c>
      <c r="J673" s="143">
        <f t="shared" si="59"/>
        <v>11.819999999999999</v>
      </c>
      <c r="K673" s="143">
        <f t="shared" si="60"/>
        <v>24.32</v>
      </c>
      <c r="L673" s="143">
        <f t="shared" si="61"/>
        <v>200.26</v>
      </c>
      <c r="M673" s="143">
        <f t="shared" si="62"/>
        <v>224.58</v>
      </c>
      <c r="N673" s="29">
        <f t="shared" si="58"/>
        <v>7.514130148093408E-5</v>
      </c>
    </row>
    <row r="674" spans="1:14" ht="18" x14ac:dyDescent="0.25">
      <c r="A674" s="23" t="s">
        <v>1046</v>
      </c>
      <c r="B674" s="24">
        <v>60487</v>
      </c>
      <c r="C674" s="25" t="s">
        <v>71</v>
      </c>
      <c r="D674" s="23" t="s">
        <v>814</v>
      </c>
      <c r="E674" s="26" t="s">
        <v>85</v>
      </c>
      <c r="F674" s="27">
        <v>6</v>
      </c>
      <c r="G674" s="27">
        <v>6</v>
      </c>
      <c r="H674" s="161">
        <v>0</v>
      </c>
      <c r="I674" s="174">
        <v>12</v>
      </c>
      <c r="J674" s="143">
        <f t="shared" si="59"/>
        <v>12</v>
      </c>
      <c r="K674" s="143">
        <f t="shared" si="60"/>
        <v>0</v>
      </c>
      <c r="L674" s="143">
        <f t="shared" si="61"/>
        <v>72</v>
      </c>
      <c r="M674" s="143">
        <f t="shared" si="62"/>
        <v>72</v>
      </c>
      <c r="N674" s="29">
        <f t="shared" si="58"/>
        <v>2.4090184818894172E-5</v>
      </c>
    </row>
    <row r="675" spans="1:14" x14ac:dyDescent="0.25">
      <c r="A675" s="34" t="s">
        <v>1047</v>
      </c>
      <c r="B675" s="51"/>
      <c r="C675" s="51"/>
      <c r="D675" s="34" t="s">
        <v>242</v>
      </c>
      <c r="E675" s="52"/>
      <c r="F675" s="52"/>
      <c r="G675" s="52"/>
      <c r="H675" s="165"/>
      <c r="I675" s="178"/>
      <c r="J675" s="151"/>
      <c r="K675" s="147"/>
      <c r="L675" s="147"/>
      <c r="M675" s="147">
        <f>SUM(M676:M682)</f>
        <v>30159.95</v>
      </c>
      <c r="N675" s="37">
        <f t="shared" si="58"/>
        <v>1.0091094022619545E-2</v>
      </c>
    </row>
    <row r="676" spans="1:14" ht="18" x14ac:dyDescent="0.25">
      <c r="A676" s="23" t="s">
        <v>1048</v>
      </c>
      <c r="B676" s="24">
        <v>60204</v>
      </c>
      <c r="C676" s="25" t="s">
        <v>71</v>
      </c>
      <c r="D676" s="23" t="s">
        <v>833</v>
      </c>
      <c r="E676" s="26" t="s">
        <v>27</v>
      </c>
      <c r="F676" s="27">
        <v>114.22</v>
      </c>
      <c r="G676" s="27">
        <v>114.22</v>
      </c>
      <c r="H676" s="161">
        <v>38.659999999999997</v>
      </c>
      <c r="I676" s="174">
        <v>61.51</v>
      </c>
      <c r="J676" s="143">
        <f t="shared" si="59"/>
        <v>100.16999999999999</v>
      </c>
      <c r="K676" s="143">
        <f t="shared" si="60"/>
        <v>4415.74</v>
      </c>
      <c r="L676" s="143">
        <f t="shared" si="61"/>
        <v>7025.67</v>
      </c>
      <c r="M676" s="143">
        <f t="shared" si="62"/>
        <v>11441.41</v>
      </c>
      <c r="N676" s="29">
        <f t="shared" si="58"/>
        <v>3.8281344651214439E-3</v>
      </c>
    </row>
    <row r="677" spans="1:14" ht="36" x14ac:dyDescent="0.25">
      <c r="A677" s="32" t="s">
        <v>1049</v>
      </c>
      <c r="B677" s="33">
        <v>94971</v>
      </c>
      <c r="C677" s="26" t="s">
        <v>92</v>
      </c>
      <c r="D677" s="30" t="s">
        <v>218</v>
      </c>
      <c r="E677" s="26" t="s">
        <v>23</v>
      </c>
      <c r="F677" s="27">
        <v>6.23</v>
      </c>
      <c r="G677" s="27">
        <v>6.23</v>
      </c>
      <c r="H677" s="161">
        <v>44.84</v>
      </c>
      <c r="I677" s="174">
        <v>436.73</v>
      </c>
      <c r="J677" s="143">
        <f t="shared" si="59"/>
        <v>481.57000000000005</v>
      </c>
      <c r="K677" s="143">
        <f t="shared" si="60"/>
        <v>279.35000000000002</v>
      </c>
      <c r="L677" s="143">
        <f t="shared" si="61"/>
        <v>2720.82</v>
      </c>
      <c r="M677" s="143">
        <f t="shared" si="62"/>
        <v>3000.18</v>
      </c>
      <c r="N677" s="29">
        <f t="shared" si="58"/>
        <v>1.0038179262493044E-3</v>
      </c>
    </row>
    <row r="678" spans="1:14" ht="18" x14ac:dyDescent="0.25">
      <c r="A678" s="23" t="s">
        <v>1050</v>
      </c>
      <c r="B678" s="24">
        <v>60801</v>
      </c>
      <c r="C678" s="25" t="s">
        <v>71</v>
      </c>
      <c r="D678" s="23" t="s">
        <v>236</v>
      </c>
      <c r="E678" s="26" t="s">
        <v>23</v>
      </c>
      <c r="F678" s="27">
        <v>6.23</v>
      </c>
      <c r="G678" s="27">
        <v>6.23</v>
      </c>
      <c r="H678" s="161">
        <v>45.03</v>
      </c>
      <c r="I678" s="174">
        <v>0</v>
      </c>
      <c r="J678" s="143">
        <f t="shared" si="59"/>
        <v>45.03</v>
      </c>
      <c r="K678" s="143">
        <f t="shared" si="60"/>
        <v>280.52999999999997</v>
      </c>
      <c r="L678" s="143">
        <f t="shared" si="61"/>
        <v>0</v>
      </c>
      <c r="M678" s="143">
        <f t="shared" si="62"/>
        <v>280.52999999999997</v>
      </c>
      <c r="N678" s="29">
        <f t="shared" si="58"/>
        <v>9.3861382600616405E-5</v>
      </c>
    </row>
    <row r="679" spans="1:14" ht="36" customHeight="1" x14ac:dyDescent="0.25">
      <c r="A679" s="32" t="s">
        <v>1051</v>
      </c>
      <c r="B679" s="33">
        <v>92775</v>
      </c>
      <c r="C679" s="26" t="s">
        <v>92</v>
      </c>
      <c r="D679" s="30" t="s">
        <v>250</v>
      </c>
      <c r="E679" s="26" t="s">
        <v>206</v>
      </c>
      <c r="F679" s="27">
        <v>165.27</v>
      </c>
      <c r="G679" s="27">
        <v>165.27</v>
      </c>
      <c r="H679" s="161">
        <v>6.86</v>
      </c>
      <c r="I679" s="174">
        <v>12.82</v>
      </c>
      <c r="J679" s="143">
        <f t="shared" si="59"/>
        <v>19.68</v>
      </c>
      <c r="K679" s="143">
        <f t="shared" si="60"/>
        <v>1133.75</v>
      </c>
      <c r="L679" s="143">
        <f t="shared" si="61"/>
        <v>2118.7600000000002</v>
      </c>
      <c r="M679" s="143">
        <f t="shared" si="62"/>
        <v>3252.51</v>
      </c>
      <c r="N679" s="29">
        <f t="shared" si="58"/>
        <v>1.0882439864625206E-3</v>
      </c>
    </row>
    <row r="680" spans="1:14" ht="36" customHeight="1" x14ac:dyDescent="0.25">
      <c r="A680" s="32" t="s">
        <v>1052</v>
      </c>
      <c r="B680" s="33">
        <v>92778</v>
      </c>
      <c r="C680" s="26" t="s">
        <v>92</v>
      </c>
      <c r="D680" s="30" t="s">
        <v>262</v>
      </c>
      <c r="E680" s="26" t="s">
        <v>206</v>
      </c>
      <c r="F680" s="27">
        <v>81.89</v>
      </c>
      <c r="G680" s="27">
        <v>81.89</v>
      </c>
      <c r="H680" s="161">
        <v>2</v>
      </c>
      <c r="I680" s="174">
        <v>9.16</v>
      </c>
      <c r="J680" s="143">
        <f t="shared" si="59"/>
        <v>11.16</v>
      </c>
      <c r="K680" s="143">
        <f t="shared" si="60"/>
        <v>163.78</v>
      </c>
      <c r="L680" s="143">
        <f t="shared" si="61"/>
        <v>750.11</v>
      </c>
      <c r="M680" s="143">
        <f t="shared" si="62"/>
        <v>913.89</v>
      </c>
      <c r="N680" s="29">
        <f t="shared" si="58"/>
        <v>3.0577470839082216E-4</v>
      </c>
    </row>
    <row r="681" spans="1:14" ht="36" customHeight="1" x14ac:dyDescent="0.25">
      <c r="A681" s="32" t="s">
        <v>1053</v>
      </c>
      <c r="B681" s="33">
        <v>92779</v>
      </c>
      <c r="C681" s="26" t="s">
        <v>92</v>
      </c>
      <c r="D681" s="30" t="s">
        <v>849</v>
      </c>
      <c r="E681" s="26" t="s">
        <v>206</v>
      </c>
      <c r="F681" s="27">
        <v>901</v>
      </c>
      <c r="G681" s="27">
        <v>901</v>
      </c>
      <c r="H681" s="161">
        <v>1.74</v>
      </c>
      <c r="I681" s="174">
        <v>10.69</v>
      </c>
      <c r="J681" s="143">
        <f t="shared" si="59"/>
        <v>12.43</v>
      </c>
      <c r="K681" s="143">
        <f t="shared" si="60"/>
        <v>1567.74</v>
      </c>
      <c r="L681" s="143">
        <f t="shared" si="61"/>
        <v>9631.69</v>
      </c>
      <c r="M681" s="143">
        <f t="shared" si="62"/>
        <v>11199.43</v>
      </c>
      <c r="N681" s="29">
        <f t="shared" si="58"/>
        <v>3.7471713689759441E-3</v>
      </c>
    </row>
    <row r="682" spans="1:14" ht="18" x14ac:dyDescent="0.25">
      <c r="A682" s="23" t="s">
        <v>1054</v>
      </c>
      <c r="B682" s="24">
        <v>60487</v>
      </c>
      <c r="C682" s="25" t="s">
        <v>71</v>
      </c>
      <c r="D682" s="23" t="s">
        <v>814</v>
      </c>
      <c r="E682" s="26" t="s">
        <v>85</v>
      </c>
      <c r="F682" s="27">
        <v>6</v>
      </c>
      <c r="G682" s="27">
        <v>6</v>
      </c>
      <c r="H682" s="161">
        <v>0</v>
      </c>
      <c r="I682" s="174">
        <v>12</v>
      </c>
      <c r="J682" s="143">
        <f t="shared" si="59"/>
        <v>12</v>
      </c>
      <c r="K682" s="143">
        <f t="shared" si="60"/>
        <v>0</v>
      </c>
      <c r="L682" s="143">
        <f t="shared" si="61"/>
        <v>72</v>
      </c>
      <c r="M682" s="143">
        <f t="shared" si="62"/>
        <v>72</v>
      </c>
      <c r="N682" s="29">
        <f t="shared" si="58"/>
        <v>2.4090184818894172E-5</v>
      </c>
    </row>
    <row r="683" spans="1:14" x14ac:dyDescent="0.25">
      <c r="A683" s="34" t="s">
        <v>1055</v>
      </c>
      <c r="B683" s="54"/>
      <c r="C683" s="54"/>
      <c r="D683" s="34" t="s">
        <v>252</v>
      </c>
      <c r="E683" s="52"/>
      <c r="F683" s="52"/>
      <c r="G683" s="52"/>
      <c r="H683" s="165"/>
      <c r="I683" s="178"/>
      <c r="J683" s="151"/>
      <c r="K683" s="147"/>
      <c r="L683" s="147"/>
      <c r="M683" s="147">
        <f>SUM(M684:M692)</f>
        <v>18290.54</v>
      </c>
      <c r="N683" s="37">
        <f t="shared" si="58"/>
        <v>6.1197567921857862E-3</v>
      </c>
    </row>
    <row r="684" spans="1:14" ht="18" x14ac:dyDescent="0.25">
      <c r="A684" s="23" t="s">
        <v>1056</v>
      </c>
      <c r="B684" s="24">
        <v>60204</v>
      </c>
      <c r="C684" s="25" t="s">
        <v>71</v>
      </c>
      <c r="D684" s="23" t="s">
        <v>833</v>
      </c>
      <c r="E684" s="26" t="s">
        <v>27</v>
      </c>
      <c r="F684" s="27">
        <v>104.22</v>
      </c>
      <c r="G684" s="27">
        <v>104.22</v>
      </c>
      <c r="H684" s="161">
        <v>38.659999999999997</v>
      </c>
      <c r="I684" s="174">
        <v>61.51</v>
      </c>
      <c r="J684" s="143">
        <f t="shared" si="59"/>
        <v>100.16999999999999</v>
      </c>
      <c r="K684" s="143">
        <f t="shared" si="60"/>
        <v>4029.14</v>
      </c>
      <c r="L684" s="143">
        <f t="shared" si="61"/>
        <v>6410.57</v>
      </c>
      <c r="M684" s="143">
        <f t="shared" si="62"/>
        <v>10439.709999999999</v>
      </c>
      <c r="N684" s="29">
        <f t="shared" si="58"/>
        <v>3.4929797688285787E-3</v>
      </c>
    </row>
    <row r="685" spans="1:14" ht="36" x14ac:dyDescent="0.25">
      <c r="A685" s="32" t="s">
        <v>1057</v>
      </c>
      <c r="B685" s="33">
        <v>94971</v>
      </c>
      <c r="C685" s="26" t="s">
        <v>92</v>
      </c>
      <c r="D685" s="30" t="s">
        <v>218</v>
      </c>
      <c r="E685" s="26" t="s">
        <v>23</v>
      </c>
      <c r="F685" s="27">
        <v>5.35</v>
      </c>
      <c r="G685" s="27">
        <v>5.35</v>
      </c>
      <c r="H685" s="161">
        <v>44.84</v>
      </c>
      <c r="I685" s="174">
        <v>436.73</v>
      </c>
      <c r="J685" s="143">
        <f t="shared" si="59"/>
        <v>481.57000000000005</v>
      </c>
      <c r="K685" s="143">
        <f t="shared" si="60"/>
        <v>239.89</v>
      </c>
      <c r="L685" s="143">
        <f t="shared" si="61"/>
        <v>2336.5</v>
      </c>
      <c r="M685" s="143">
        <f t="shared" si="62"/>
        <v>2576.39</v>
      </c>
      <c r="N685" s="29">
        <f t="shared" si="58"/>
        <v>8.6202376757709375E-4</v>
      </c>
    </row>
    <row r="686" spans="1:14" ht="18" x14ac:dyDescent="0.25">
      <c r="A686" s="23" t="s">
        <v>1058</v>
      </c>
      <c r="B686" s="24">
        <v>60801</v>
      </c>
      <c r="C686" s="25" t="s">
        <v>71</v>
      </c>
      <c r="D686" s="23" t="s">
        <v>236</v>
      </c>
      <c r="E686" s="26" t="s">
        <v>23</v>
      </c>
      <c r="F686" s="27">
        <v>5.35</v>
      </c>
      <c r="G686" s="27">
        <v>5.35</v>
      </c>
      <c r="H686" s="161">
        <v>45.03</v>
      </c>
      <c r="I686" s="174">
        <v>0</v>
      </c>
      <c r="J686" s="143">
        <f t="shared" si="59"/>
        <v>45.03</v>
      </c>
      <c r="K686" s="143">
        <f t="shared" si="60"/>
        <v>240.91</v>
      </c>
      <c r="L686" s="143">
        <f t="shared" si="61"/>
        <v>0</v>
      </c>
      <c r="M686" s="143">
        <f t="shared" si="62"/>
        <v>240.91</v>
      </c>
      <c r="N686" s="29">
        <f t="shared" si="58"/>
        <v>8.060508923221937E-5</v>
      </c>
    </row>
    <row r="687" spans="1:14" ht="18" x14ac:dyDescent="0.25">
      <c r="A687" s="23" t="s">
        <v>1059</v>
      </c>
      <c r="B687" s="24">
        <v>60487</v>
      </c>
      <c r="C687" s="25" t="s">
        <v>71</v>
      </c>
      <c r="D687" s="23" t="s">
        <v>814</v>
      </c>
      <c r="E687" s="26" t="s">
        <v>85</v>
      </c>
      <c r="F687" s="27">
        <v>6</v>
      </c>
      <c r="G687" s="27">
        <v>6</v>
      </c>
      <c r="H687" s="161">
        <v>0</v>
      </c>
      <c r="I687" s="174">
        <v>12</v>
      </c>
      <c r="J687" s="143">
        <f t="shared" si="59"/>
        <v>12</v>
      </c>
      <c r="K687" s="143">
        <f t="shared" si="60"/>
        <v>0</v>
      </c>
      <c r="L687" s="143">
        <f t="shared" si="61"/>
        <v>72</v>
      </c>
      <c r="M687" s="143">
        <f t="shared" si="62"/>
        <v>72</v>
      </c>
      <c r="N687" s="29">
        <f t="shared" si="58"/>
        <v>2.4090184818894172E-5</v>
      </c>
    </row>
    <row r="688" spans="1:14" ht="45" x14ac:dyDescent="0.25">
      <c r="A688" s="32" t="s">
        <v>1060</v>
      </c>
      <c r="B688" s="33">
        <v>92776</v>
      </c>
      <c r="C688" s="26" t="s">
        <v>92</v>
      </c>
      <c r="D688" s="30" t="s">
        <v>1061</v>
      </c>
      <c r="E688" s="26" t="s">
        <v>206</v>
      </c>
      <c r="F688" s="27">
        <v>110</v>
      </c>
      <c r="G688" s="27">
        <v>110</v>
      </c>
      <c r="H688" s="161">
        <v>4.8499999999999996</v>
      </c>
      <c r="I688" s="174">
        <v>13.35</v>
      </c>
      <c r="J688" s="143">
        <f t="shared" si="59"/>
        <v>18.2</v>
      </c>
      <c r="K688" s="143">
        <f t="shared" si="60"/>
        <v>533.5</v>
      </c>
      <c r="L688" s="143">
        <f t="shared" si="61"/>
        <v>1468.5</v>
      </c>
      <c r="M688" s="143">
        <f t="shared" si="62"/>
        <v>2002</v>
      </c>
      <c r="N688" s="29">
        <f t="shared" si="58"/>
        <v>6.6984097232536291E-4</v>
      </c>
    </row>
    <row r="689" spans="1:14" ht="36" customHeight="1" x14ac:dyDescent="0.25">
      <c r="A689" s="32" t="s">
        <v>1062</v>
      </c>
      <c r="B689" s="33">
        <v>92777</v>
      </c>
      <c r="C689" s="26" t="s">
        <v>92</v>
      </c>
      <c r="D689" s="30" t="s">
        <v>1063</v>
      </c>
      <c r="E689" s="26" t="s">
        <v>206</v>
      </c>
      <c r="F689" s="27">
        <v>23</v>
      </c>
      <c r="G689" s="27">
        <v>23</v>
      </c>
      <c r="H689" s="161">
        <v>3.42</v>
      </c>
      <c r="I689" s="174">
        <v>13.37</v>
      </c>
      <c r="J689" s="143">
        <f t="shared" si="59"/>
        <v>16.79</v>
      </c>
      <c r="K689" s="143">
        <f t="shared" si="60"/>
        <v>78.66</v>
      </c>
      <c r="L689" s="143">
        <f t="shared" si="61"/>
        <v>307.51</v>
      </c>
      <c r="M689" s="143">
        <f t="shared" si="62"/>
        <v>386.17</v>
      </c>
      <c r="N689" s="29">
        <f t="shared" si="58"/>
        <v>1.2920703710433837E-4</v>
      </c>
    </row>
    <row r="690" spans="1:14" ht="45" x14ac:dyDescent="0.25">
      <c r="A690" s="32" t="s">
        <v>1064</v>
      </c>
      <c r="B690" s="33">
        <v>92778</v>
      </c>
      <c r="C690" s="26" t="s">
        <v>92</v>
      </c>
      <c r="D690" s="30" t="s">
        <v>418</v>
      </c>
      <c r="E690" s="26" t="s">
        <v>206</v>
      </c>
      <c r="F690" s="27">
        <v>7</v>
      </c>
      <c r="G690" s="27">
        <v>7</v>
      </c>
      <c r="H690" s="161">
        <v>2</v>
      </c>
      <c r="I690" s="174">
        <v>9.16</v>
      </c>
      <c r="J690" s="143">
        <f t="shared" si="59"/>
        <v>11.16</v>
      </c>
      <c r="K690" s="143">
        <f t="shared" si="60"/>
        <v>14</v>
      </c>
      <c r="L690" s="143">
        <f t="shared" si="61"/>
        <v>64.12</v>
      </c>
      <c r="M690" s="143">
        <f t="shared" si="62"/>
        <v>78.12</v>
      </c>
      <c r="N690" s="29">
        <f t="shared" si="58"/>
        <v>2.6137850528500179E-5</v>
      </c>
    </row>
    <row r="691" spans="1:14" ht="36" customHeight="1" x14ac:dyDescent="0.25">
      <c r="A691" s="32" t="s">
        <v>1065</v>
      </c>
      <c r="B691" s="33">
        <v>92779</v>
      </c>
      <c r="C691" s="26" t="s">
        <v>92</v>
      </c>
      <c r="D691" s="30" t="s">
        <v>849</v>
      </c>
      <c r="E691" s="26" t="s">
        <v>206</v>
      </c>
      <c r="F691" s="27">
        <v>44</v>
      </c>
      <c r="G691" s="27">
        <v>44</v>
      </c>
      <c r="H691" s="161">
        <v>1.74</v>
      </c>
      <c r="I691" s="174">
        <v>10.69</v>
      </c>
      <c r="J691" s="143">
        <f t="shared" si="59"/>
        <v>12.43</v>
      </c>
      <c r="K691" s="143">
        <f t="shared" si="60"/>
        <v>76.56</v>
      </c>
      <c r="L691" s="143">
        <f t="shared" si="61"/>
        <v>470.36</v>
      </c>
      <c r="M691" s="143">
        <f t="shared" si="62"/>
        <v>546.91999999999996</v>
      </c>
      <c r="N691" s="29">
        <f t="shared" si="58"/>
        <v>1.8299172057152221E-4</v>
      </c>
    </row>
    <row r="692" spans="1:14" ht="45" x14ac:dyDescent="0.25">
      <c r="A692" s="32" t="s">
        <v>1066</v>
      </c>
      <c r="B692" s="33">
        <v>92775</v>
      </c>
      <c r="C692" s="26" t="s">
        <v>92</v>
      </c>
      <c r="D692" s="30" t="s">
        <v>1067</v>
      </c>
      <c r="E692" s="26" t="s">
        <v>206</v>
      </c>
      <c r="F692" s="27">
        <v>99</v>
      </c>
      <c r="G692" s="27">
        <v>99</v>
      </c>
      <c r="H692" s="161">
        <v>6.86</v>
      </c>
      <c r="I692" s="174">
        <v>12.82</v>
      </c>
      <c r="J692" s="143">
        <f t="shared" si="59"/>
        <v>19.68</v>
      </c>
      <c r="K692" s="143">
        <f t="shared" si="60"/>
        <v>679.14</v>
      </c>
      <c r="L692" s="143">
        <f t="shared" si="61"/>
        <v>1269.18</v>
      </c>
      <c r="M692" s="143">
        <f t="shared" si="62"/>
        <v>1948.32</v>
      </c>
      <c r="N692" s="29">
        <f t="shared" si="58"/>
        <v>6.5188040119927625E-4</v>
      </c>
    </row>
    <row r="693" spans="1:14" x14ac:dyDescent="0.25">
      <c r="A693" s="34" t="s">
        <v>1068</v>
      </c>
      <c r="B693" s="51"/>
      <c r="C693" s="51"/>
      <c r="D693" s="34" t="s">
        <v>266</v>
      </c>
      <c r="E693" s="52"/>
      <c r="F693" s="52"/>
      <c r="G693" s="52"/>
      <c r="H693" s="165"/>
      <c r="I693" s="178"/>
      <c r="J693" s="151"/>
      <c r="K693" s="147"/>
      <c r="L693" s="147"/>
      <c r="M693" s="147">
        <f>M694</f>
        <v>8178.5</v>
      </c>
      <c r="N693" s="37">
        <f t="shared" si="58"/>
        <v>2.7364107852961943E-3</v>
      </c>
    </row>
    <row r="694" spans="1:14" ht="27" x14ac:dyDescent="0.25">
      <c r="A694" s="23" t="s">
        <v>1069</v>
      </c>
      <c r="B694" s="24">
        <v>61101</v>
      </c>
      <c r="C694" s="25" t="s">
        <v>71</v>
      </c>
      <c r="D694" s="30" t="s">
        <v>853</v>
      </c>
      <c r="E694" s="26" t="s">
        <v>27</v>
      </c>
      <c r="F694" s="27">
        <v>68.75</v>
      </c>
      <c r="G694" s="27">
        <v>68.75</v>
      </c>
      <c r="H694" s="161">
        <v>18.75</v>
      </c>
      <c r="I694" s="174">
        <v>100.21</v>
      </c>
      <c r="J694" s="143">
        <f t="shared" si="59"/>
        <v>118.96</v>
      </c>
      <c r="K694" s="143">
        <f t="shared" si="60"/>
        <v>1289.06</v>
      </c>
      <c r="L694" s="143">
        <f t="shared" si="61"/>
        <v>6889.43</v>
      </c>
      <c r="M694" s="143">
        <f t="shared" si="62"/>
        <v>8178.5</v>
      </c>
      <c r="N694" s="29">
        <f t="shared" si="58"/>
        <v>2.7364107852961943E-3</v>
      </c>
    </row>
    <row r="695" spans="1:14" x14ac:dyDescent="0.25">
      <c r="A695" s="19" t="s">
        <v>1070</v>
      </c>
      <c r="B695" s="49"/>
      <c r="C695" s="49"/>
      <c r="D695" s="19" t="s">
        <v>117</v>
      </c>
      <c r="E695" s="21"/>
      <c r="F695" s="21"/>
      <c r="G695" s="21"/>
      <c r="H695" s="160"/>
      <c r="I695" s="173"/>
      <c r="J695" s="141"/>
      <c r="K695" s="142"/>
      <c r="L695" s="142"/>
      <c r="M695" s="142">
        <f>SUM(M696:M699)</f>
        <v>14801.869999999999</v>
      </c>
      <c r="N695" s="22">
        <f t="shared" si="58"/>
        <v>4.9524969995172925E-3</v>
      </c>
    </row>
    <row r="696" spans="1:14" ht="18" x14ac:dyDescent="0.25">
      <c r="A696" s="23" t="s">
        <v>1071</v>
      </c>
      <c r="B696" s="24">
        <v>100160</v>
      </c>
      <c r="C696" s="25" t="s">
        <v>71</v>
      </c>
      <c r="D696" s="23" t="s">
        <v>439</v>
      </c>
      <c r="E696" s="26" t="s">
        <v>27</v>
      </c>
      <c r="F696" s="27">
        <v>193.11</v>
      </c>
      <c r="G696" s="27">
        <v>193.11</v>
      </c>
      <c r="H696" s="161">
        <v>26.1</v>
      </c>
      <c r="I696" s="174">
        <v>22.51</v>
      </c>
      <c r="J696" s="143">
        <f t="shared" si="59"/>
        <v>48.61</v>
      </c>
      <c r="K696" s="143">
        <f t="shared" si="60"/>
        <v>5040.17</v>
      </c>
      <c r="L696" s="143">
        <f t="shared" si="61"/>
        <v>4346.8999999999996</v>
      </c>
      <c r="M696" s="143">
        <f t="shared" si="62"/>
        <v>9387.07</v>
      </c>
      <c r="N696" s="29">
        <f t="shared" si="58"/>
        <v>3.1407812667763458E-3</v>
      </c>
    </row>
    <row r="697" spans="1:14" ht="18" x14ac:dyDescent="0.25">
      <c r="A697" s="23" t="s">
        <v>1072</v>
      </c>
      <c r="B697" s="24">
        <v>60010</v>
      </c>
      <c r="C697" s="25" t="s">
        <v>71</v>
      </c>
      <c r="D697" s="23" t="s">
        <v>273</v>
      </c>
      <c r="E697" s="26" t="s">
        <v>23</v>
      </c>
      <c r="F697" s="27">
        <v>0.42</v>
      </c>
      <c r="G697" s="27">
        <v>0.42</v>
      </c>
      <c r="H697" s="161">
        <v>714.76</v>
      </c>
      <c r="I697" s="174">
        <v>2299.3200000000002</v>
      </c>
      <c r="J697" s="143">
        <f t="shared" si="59"/>
        <v>3014.08</v>
      </c>
      <c r="K697" s="143">
        <f t="shared" si="60"/>
        <v>300.19</v>
      </c>
      <c r="L697" s="143">
        <f t="shared" si="61"/>
        <v>965.71</v>
      </c>
      <c r="M697" s="143">
        <f t="shared" si="62"/>
        <v>1265.9100000000001</v>
      </c>
      <c r="N697" s="29">
        <f t="shared" si="58"/>
        <v>4.2355563700119896E-4</v>
      </c>
    </row>
    <row r="698" spans="1:14" ht="27" x14ac:dyDescent="0.25">
      <c r="A698" s="23" t="s">
        <v>1073</v>
      </c>
      <c r="B698" s="24">
        <v>101965</v>
      </c>
      <c r="C698" s="31" t="s">
        <v>92</v>
      </c>
      <c r="D698" s="23" t="s">
        <v>470</v>
      </c>
      <c r="E698" s="26" t="s">
        <v>203</v>
      </c>
      <c r="F698" s="27">
        <v>12.56</v>
      </c>
      <c r="G698" s="27">
        <v>12.56</v>
      </c>
      <c r="H698" s="161">
        <v>19.149999999999999</v>
      </c>
      <c r="I698" s="174">
        <v>97.44</v>
      </c>
      <c r="J698" s="143">
        <f t="shared" si="59"/>
        <v>116.59</v>
      </c>
      <c r="K698" s="143">
        <f t="shared" si="60"/>
        <v>240.52</v>
      </c>
      <c r="L698" s="143">
        <f t="shared" si="61"/>
        <v>1223.8399999999999</v>
      </c>
      <c r="M698" s="143">
        <f t="shared" si="62"/>
        <v>1464.37</v>
      </c>
      <c r="N698" s="29">
        <f t="shared" si="58"/>
        <v>4.8995755476727851E-4</v>
      </c>
    </row>
    <row r="699" spans="1:14" ht="18" x14ac:dyDescent="0.25">
      <c r="A699" s="23" t="s">
        <v>1074</v>
      </c>
      <c r="B699" s="24">
        <v>100501</v>
      </c>
      <c r="C699" s="25" t="s">
        <v>71</v>
      </c>
      <c r="D699" s="23" t="s">
        <v>856</v>
      </c>
      <c r="E699" s="26" t="s">
        <v>27</v>
      </c>
      <c r="F699" s="27">
        <v>17.600000000000001</v>
      </c>
      <c r="G699" s="27">
        <v>17.600000000000001</v>
      </c>
      <c r="H699" s="161">
        <v>50.21</v>
      </c>
      <c r="I699" s="174">
        <v>102.32</v>
      </c>
      <c r="J699" s="143">
        <f t="shared" si="59"/>
        <v>152.53</v>
      </c>
      <c r="K699" s="143">
        <f t="shared" si="60"/>
        <v>883.69</v>
      </c>
      <c r="L699" s="143">
        <f t="shared" si="61"/>
        <v>1800.83</v>
      </c>
      <c r="M699" s="143">
        <f t="shared" si="62"/>
        <v>2684.52</v>
      </c>
      <c r="N699" s="29">
        <f t="shared" si="58"/>
        <v>8.9820254097246915E-4</v>
      </c>
    </row>
    <row r="700" spans="1:14" x14ac:dyDescent="0.25">
      <c r="A700" s="19" t="s">
        <v>1075</v>
      </c>
      <c r="B700" s="49"/>
      <c r="C700" s="49"/>
      <c r="D700" s="19" t="s">
        <v>280</v>
      </c>
      <c r="E700" s="21"/>
      <c r="F700" s="21"/>
      <c r="G700" s="21"/>
      <c r="H700" s="160"/>
      <c r="I700" s="173"/>
      <c r="J700" s="141"/>
      <c r="K700" s="142"/>
      <c r="L700" s="142"/>
      <c r="M700" s="142">
        <f>M701</f>
        <v>2982.33</v>
      </c>
      <c r="N700" s="22">
        <f t="shared" si="58"/>
        <v>9.9784556792962024E-4</v>
      </c>
    </row>
    <row r="701" spans="1:14" ht="18" x14ac:dyDescent="0.25">
      <c r="A701" s="23" t="s">
        <v>1076</v>
      </c>
      <c r="B701" s="24">
        <v>120902</v>
      </c>
      <c r="C701" s="25" t="s">
        <v>71</v>
      </c>
      <c r="D701" s="23" t="s">
        <v>862</v>
      </c>
      <c r="E701" s="26" t="s">
        <v>27</v>
      </c>
      <c r="F701" s="27">
        <v>88.76</v>
      </c>
      <c r="G701" s="27">
        <v>88.76</v>
      </c>
      <c r="H701" s="161">
        <v>20.39</v>
      </c>
      <c r="I701" s="174">
        <v>13.21</v>
      </c>
      <c r="J701" s="143">
        <f t="shared" si="59"/>
        <v>33.6</v>
      </c>
      <c r="K701" s="143">
        <f t="shared" si="60"/>
        <v>1809.81</v>
      </c>
      <c r="L701" s="143">
        <f t="shared" si="61"/>
        <v>1172.51</v>
      </c>
      <c r="M701" s="143">
        <f t="shared" si="62"/>
        <v>2982.33</v>
      </c>
      <c r="N701" s="29">
        <f t="shared" si="58"/>
        <v>9.9784556792962024E-4</v>
      </c>
    </row>
    <row r="702" spans="1:14" x14ac:dyDescent="0.25">
      <c r="A702" s="19" t="s">
        <v>1077</v>
      </c>
      <c r="B702" s="49"/>
      <c r="C702" s="49"/>
      <c r="D702" s="19" t="s">
        <v>284</v>
      </c>
      <c r="E702" s="21"/>
      <c r="F702" s="21"/>
      <c r="G702" s="21"/>
      <c r="H702" s="160"/>
      <c r="I702" s="173"/>
      <c r="J702" s="141"/>
      <c r="K702" s="142"/>
      <c r="L702" s="142"/>
      <c r="M702" s="142">
        <f>M703</f>
        <v>64297.24</v>
      </c>
      <c r="N702" s="22">
        <f t="shared" si="58"/>
        <v>2.1512949929788819E-2</v>
      </c>
    </row>
    <row r="703" spans="1:14" x14ac:dyDescent="0.25">
      <c r="A703" s="34" t="s">
        <v>1078</v>
      </c>
      <c r="B703" s="51"/>
      <c r="C703" s="51"/>
      <c r="D703" s="34" t="s">
        <v>865</v>
      </c>
      <c r="E703" s="52"/>
      <c r="F703" s="52"/>
      <c r="G703" s="52"/>
      <c r="H703" s="165"/>
      <c r="I703" s="178"/>
      <c r="J703" s="151"/>
      <c r="K703" s="147"/>
      <c r="L703" s="147"/>
      <c r="M703" s="147">
        <f>M704</f>
        <v>64297.24</v>
      </c>
      <c r="N703" s="37">
        <f t="shared" si="58"/>
        <v>2.1512949929788819E-2</v>
      </c>
    </row>
    <row r="704" spans="1:14" ht="46.5" customHeight="1" x14ac:dyDescent="0.25">
      <c r="A704" s="32" t="s">
        <v>1079</v>
      </c>
      <c r="B704" s="33">
        <v>100775</v>
      </c>
      <c r="C704" s="26" t="s">
        <v>92</v>
      </c>
      <c r="D704" s="23" t="s">
        <v>1080</v>
      </c>
      <c r="E704" s="26" t="s">
        <v>206</v>
      </c>
      <c r="F704" s="27">
        <v>5803</v>
      </c>
      <c r="G704" s="27">
        <v>5803</v>
      </c>
      <c r="H704" s="161">
        <v>0.8</v>
      </c>
      <c r="I704" s="174">
        <v>10.28</v>
      </c>
      <c r="J704" s="143">
        <f t="shared" si="59"/>
        <v>11.08</v>
      </c>
      <c r="K704" s="143">
        <f t="shared" si="60"/>
        <v>4642.3999999999996</v>
      </c>
      <c r="L704" s="143">
        <f t="shared" si="61"/>
        <v>59654.84</v>
      </c>
      <c r="M704" s="143">
        <f t="shared" si="62"/>
        <v>64297.24</v>
      </c>
      <c r="N704" s="29">
        <f t="shared" si="58"/>
        <v>2.1512949929788819E-2</v>
      </c>
    </row>
    <row r="705" spans="1:14" x14ac:dyDescent="0.25">
      <c r="A705" s="19" t="s">
        <v>1081</v>
      </c>
      <c r="B705" s="49"/>
      <c r="C705" s="49"/>
      <c r="D705" s="19" t="s">
        <v>288</v>
      </c>
      <c r="E705" s="21"/>
      <c r="F705" s="21"/>
      <c r="G705" s="21"/>
      <c r="H705" s="160"/>
      <c r="I705" s="173"/>
      <c r="J705" s="141"/>
      <c r="K705" s="142"/>
      <c r="L705" s="142"/>
      <c r="M705" s="142">
        <f>SUM(M706:M709)</f>
        <v>19203.359999999997</v>
      </c>
      <c r="N705" s="22">
        <f t="shared" si="58"/>
        <v>6.4251734936633265E-3</v>
      </c>
    </row>
    <row r="706" spans="1:14" ht="27" x14ac:dyDescent="0.25">
      <c r="A706" s="23" t="s">
        <v>1082</v>
      </c>
      <c r="B706" s="24">
        <v>94442</v>
      </c>
      <c r="C706" s="31" t="s">
        <v>92</v>
      </c>
      <c r="D706" s="23" t="s">
        <v>869</v>
      </c>
      <c r="E706" s="26" t="s">
        <v>27</v>
      </c>
      <c r="F706" s="27">
        <v>398.54</v>
      </c>
      <c r="G706" s="27">
        <v>398.54</v>
      </c>
      <c r="H706" s="161">
        <v>5.53</v>
      </c>
      <c r="I706" s="174">
        <v>36.200000000000003</v>
      </c>
      <c r="J706" s="143">
        <f t="shared" si="59"/>
        <v>41.730000000000004</v>
      </c>
      <c r="K706" s="143">
        <f t="shared" si="60"/>
        <v>2203.92</v>
      </c>
      <c r="L706" s="143">
        <f t="shared" si="61"/>
        <v>14427.14</v>
      </c>
      <c r="M706" s="143">
        <f t="shared" si="62"/>
        <v>16631.07</v>
      </c>
      <c r="N706" s="29">
        <f t="shared" si="58"/>
        <v>5.5645215282773093E-3</v>
      </c>
    </row>
    <row r="707" spans="1:14" ht="36" x14ac:dyDescent="0.25">
      <c r="A707" s="32" t="s">
        <v>1083</v>
      </c>
      <c r="B707" s="33">
        <v>94221</v>
      </c>
      <c r="C707" s="26" t="s">
        <v>92</v>
      </c>
      <c r="D707" s="23" t="s">
        <v>1084</v>
      </c>
      <c r="E707" s="26" t="s">
        <v>203</v>
      </c>
      <c r="F707" s="27">
        <v>25.16</v>
      </c>
      <c r="G707" s="27">
        <v>25.16</v>
      </c>
      <c r="H707" s="161">
        <v>7.04</v>
      </c>
      <c r="I707" s="174">
        <v>21</v>
      </c>
      <c r="J707" s="143">
        <f t="shared" si="59"/>
        <v>28.04</v>
      </c>
      <c r="K707" s="143">
        <f t="shared" si="60"/>
        <v>177.12</v>
      </c>
      <c r="L707" s="143">
        <f t="shared" si="61"/>
        <v>528.36</v>
      </c>
      <c r="M707" s="143">
        <f t="shared" si="62"/>
        <v>705.48</v>
      </c>
      <c r="N707" s="29">
        <f t="shared" si="58"/>
        <v>2.360436609171314E-4</v>
      </c>
    </row>
    <row r="708" spans="1:14" ht="18" x14ac:dyDescent="0.25">
      <c r="A708" s="23" t="s">
        <v>1085</v>
      </c>
      <c r="B708" s="24">
        <v>160403</v>
      </c>
      <c r="C708" s="25" t="s">
        <v>71</v>
      </c>
      <c r="D708" s="23" t="s">
        <v>449</v>
      </c>
      <c r="E708" s="26" t="s">
        <v>82</v>
      </c>
      <c r="F708" s="27">
        <v>28.14</v>
      </c>
      <c r="G708" s="27">
        <v>28.14</v>
      </c>
      <c r="H708" s="161">
        <v>10.09</v>
      </c>
      <c r="I708" s="174">
        <v>9.99</v>
      </c>
      <c r="J708" s="143">
        <f t="shared" si="59"/>
        <v>20.079999999999998</v>
      </c>
      <c r="K708" s="143">
        <f t="shared" si="60"/>
        <v>283.93</v>
      </c>
      <c r="L708" s="143">
        <f t="shared" si="61"/>
        <v>281.11</v>
      </c>
      <c r="M708" s="143">
        <f t="shared" si="62"/>
        <v>565.04999999999995</v>
      </c>
      <c r="N708" s="29">
        <f t="shared" si="58"/>
        <v>1.8905776294327989E-4</v>
      </c>
    </row>
    <row r="709" spans="1:14" ht="18" x14ac:dyDescent="0.25">
      <c r="A709" s="23" t="s">
        <v>1086</v>
      </c>
      <c r="B709" s="24">
        <v>160404</v>
      </c>
      <c r="C709" s="25" t="s">
        <v>71</v>
      </c>
      <c r="D709" s="23" t="s">
        <v>451</v>
      </c>
      <c r="E709" s="26" t="s">
        <v>203</v>
      </c>
      <c r="F709" s="27">
        <v>100.6</v>
      </c>
      <c r="G709" s="27">
        <v>100.6</v>
      </c>
      <c r="H709" s="161">
        <v>12.45</v>
      </c>
      <c r="I709" s="174">
        <v>0.49</v>
      </c>
      <c r="J709" s="143">
        <f t="shared" si="59"/>
        <v>12.94</v>
      </c>
      <c r="K709" s="143">
        <f t="shared" si="60"/>
        <v>1252.47</v>
      </c>
      <c r="L709" s="143">
        <f t="shared" si="61"/>
        <v>49.29</v>
      </c>
      <c r="M709" s="143">
        <f t="shared" si="62"/>
        <v>1301.76</v>
      </c>
      <c r="N709" s="29">
        <f t="shared" si="58"/>
        <v>4.3555054152560663E-4</v>
      </c>
    </row>
    <row r="710" spans="1:14" x14ac:dyDescent="0.25">
      <c r="A710" s="19" t="s">
        <v>1087</v>
      </c>
      <c r="B710" s="49"/>
      <c r="C710" s="49"/>
      <c r="D710" s="19" t="s">
        <v>133</v>
      </c>
      <c r="E710" s="21"/>
      <c r="F710" s="21"/>
      <c r="G710" s="21"/>
      <c r="H710" s="160"/>
      <c r="I710" s="173"/>
      <c r="J710" s="141"/>
      <c r="K710" s="142"/>
      <c r="L710" s="142"/>
      <c r="M710" s="142">
        <f>SUM(M711:M721)</f>
        <v>30818.32</v>
      </c>
      <c r="N710" s="22">
        <f t="shared" si="58"/>
        <v>1.0311375341775314E-2</v>
      </c>
    </row>
    <row r="711" spans="1:14" ht="18" x14ac:dyDescent="0.25">
      <c r="A711" s="23" t="s">
        <v>1088</v>
      </c>
      <c r="B711" s="24">
        <v>180404</v>
      </c>
      <c r="C711" s="25" t="s">
        <v>71</v>
      </c>
      <c r="D711" s="23" t="s">
        <v>878</v>
      </c>
      <c r="E711" s="26" t="s">
        <v>27</v>
      </c>
      <c r="F711" s="27">
        <v>3.15</v>
      </c>
      <c r="G711" s="27">
        <v>3.15</v>
      </c>
      <c r="H711" s="161">
        <v>45.67</v>
      </c>
      <c r="I711" s="174">
        <v>418.98</v>
      </c>
      <c r="J711" s="143">
        <f t="shared" si="59"/>
        <v>464.65000000000003</v>
      </c>
      <c r="K711" s="143">
        <f t="shared" si="60"/>
        <v>143.86000000000001</v>
      </c>
      <c r="L711" s="143">
        <f t="shared" si="61"/>
        <v>1319.78</v>
      </c>
      <c r="M711" s="143">
        <f t="shared" si="62"/>
        <v>1463.64</v>
      </c>
      <c r="N711" s="29">
        <f t="shared" si="58"/>
        <v>4.8971330706008701E-4</v>
      </c>
    </row>
    <row r="712" spans="1:14" ht="18" x14ac:dyDescent="0.25">
      <c r="A712" s="23" t="s">
        <v>1089</v>
      </c>
      <c r="B712" s="24">
        <v>180208</v>
      </c>
      <c r="C712" s="25" t="s">
        <v>71</v>
      </c>
      <c r="D712" s="23" t="s">
        <v>876</v>
      </c>
      <c r="E712" s="26" t="s">
        <v>27</v>
      </c>
      <c r="F712" s="27">
        <v>3.15</v>
      </c>
      <c r="G712" s="27">
        <v>3.15</v>
      </c>
      <c r="H712" s="161">
        <v>36.17</v>
      </c>
      <c r="I712" s="174">
        <v>230.06</v>
      </c>
      <c r="J712" s="143">
        <f t="shared" si="59"/>
        <v>266.23</v>
      </c>
      <c r="K712" s="143">
        <f t="shared" si="60"/>
        <v>113.93</v>
      </c>
      <c r="L712" s="143">
        <f t="shared" si="61"/>
        <v>724.68</v>
      </c>
      <c r="M712" s="143">
        <f t="shared" si="62"/>
        <v>838.62</v>
      </c>
      <c r="N712" s="29">
        <f t="shared" si="58"/>
        <v>2.8059042767806987E-4</v>
      </c>
    </row>
    <row r="713" spans="1:14" ht="18" x14ac:dyDescent="0.25">
      <c r="A713" s="23" t="s">
        <v>1090</v>
      </c>
      <c r="B713" s="24">
        <v>180401</v>
      </c>
      <c r="C713" s="25" t="s">
        <v>71</v>
      </c>
      <c r="D713" s="23" t="s">
        <v>880</v>
      </c>
      <c r="E713" s="26" t="s">
        <v>27</v>
      </c>
      <c r="F713" s="27">
        <v>3.82</v>
      </c>
      <c r="G713" s="27">
        <v>3.82</v>
      </c>
      <c r="H713" s="161">
        <v>45.67</v>
      </c>
      <c r="I713" s="174">
        <v>252.11</v>
      </c>
      <c r="J713" s="143">
        <f t="shared" si="59"/>
        <v>297.78000000000003</v>
      </c>
      <c r="K713" s="143">
        <f t="shared" si="60"/>
        <v>174.45</v>
      </c>
      <c r="L713" s="143">
        <f t="shared" si="61"/>
        <v>963.06</v>
      </c>
      <c r="M713" s="143">
        <f t="shared" si="62"/>
        <v>1137.51</v>
      </c>
      <c r="N713" s="29">
        <f t="shared" si="58"/>
        <v>3.8059480740750429E-4</v>
      </c>
    </row>
    <row r="714" spans="1:14" ht="18" x14ac:dyDescent="0.25">
      <c r="A714" s="23" t="s">
        <v>1091</v>
      </c>
      <c r="B714" s="24">
        <v>180303</v>
      </c>
      <c r="C714" s="25" t="s">
        <v>71</v>
      </c>
      <c r="D714" s="23" t="s">
        <v>1092</v>
      </c>
      <c r="E714" s="26" t="s">
        <v>27</v>
      </c>
      <c r="F714" s="27">
        <v>2.64</v>
      </c>
      <c r="G714" s="27">
        <v>2.64</v>
      </c>
      <c r="H714" s="161">
        <v>54.56</v>
      </c>
      <c r="I714" s="174">
        <v>265.02</v>
      </c>
      <c r="J714" s="143">
        <f t="shared" si="59"/>
        <v>319.58</v>
      </c>
      <c r="K714" s="143">
        <f t="shared" si="60"/>
        <v>144.03</v>
      </c>
      <c r="L714" s="143">
        <f t="shared" si="61"/>
        <v>699.65</v>
      </c>
      <c r="M714" s="143">
        <f t="shared" si="62"/>
        <v>843.69</v>
      </c>
      <c r="N714" s="29">
        <f t="shared" si="58"/>
        <v>2.8228677819240036E-4</v>
      </c>
    </row>
    <row r="715" spans="1:14" ht="18" x14ac:dyDescent="0.25">
      <c r="A715" s="23" t="s">
        <v>1093</v>
      </c>
      <c r="B715" s="24">
        <v>180505</v>
      </c>
      <c r="C715" s="25" t="s">
        <v>71</v>
      </c>
      <c r="D715" s="23" t="s">
        <v>1094</v>
      </c>
      <c r="E715" s="26" t="s">
        <v>27</v>
      </c>
      <c r="F715" s="27">
        <v>6.84</v>
      </c>
      <c r="G715" s="27">
        <v>6.84</v>
      </c>
      <c r="H715" s="161">
        <v>42.74</v>
      </c>
      <c r="I715" s="174">
        <v>621.30999999999995</v>
      </c>
      <c r="J715" s="143">
        <f t="shared" si="59"/>
        <v>664.05</v>
      </c>
      <c r="K715" s="143">
        <f t="shared" si="60"/>
        <v>292.33999999999997</v>
      </c>
      <c r="L715" s="143">
        <f t="shared" si="61"/>
        <v>4249.76</v>
      </c>
      <c r="M715" s="143">
        <f t="shared" si="62"/>
        <v>4542.1000000000004</v>
      </c>
      <c r="N715" s="29">
        <f t="shared" si="58"/>
        <v>1.5197226175819338E-3</v>
      </c>
    </row>
    <row r="716" spans="1:14" ht="18" x14ac:dyDescent="0.25">
      <c r="A716" s="23" t="s">
        <v>1095</v>
      </c>
      <c r="B716" s="24">
        <v>180280</v>
      </c>
      <c r="C716" s="25" t="s">
        <v>71</v>
      </c>
      <c r="D716" s="23" t="s">
        <v>883</v>
      </c>
      <c r="E716" s="26" t="s">
        <v>27</v>
      </c>
      <c r="F716" s="27">
        <v>2.16</v>
      </c>
      <c r="G716" s="27">
        <v>2.16</v>
      </c>
      <c r="H716" s="161">
        <v>43.23</v>
      </c>
      <c r="I716" s="174">
        <v>411.13</v>
      </c>
      <c r="J716" s="143">
        <f t="shared" si="59"/>
        <v>454.36</v>
      </c>
      <c r="K716" s="143">
        <f t="shared" si="60"/>
        <v>93.37</v>
      </c>
      <c r="L716" s="143">
        <f t="shared" si="61"/>
        <v>888.04</v>
      </c>
      <c r="M716" s="143">
        <f t="shared" si="62"/>
        <v>981.41</v>
      </c>
      <c r="N716" s="29">
        <f t="shared" si="58"/>
        <v>3.2836594837654066E-4</v>
      </c>
    </row>
    <row r="717" spans="1:14" ht="18" x14ac:dyDescent="0.25">
      <c r="A717" s="23" t="s">
        <v>1096</v>
      </c>
      <c r="B717" s="24">
        <v>180501</v>
      </c>
      <c r="C717" s="25" t="s">
        <v>71</v>
      </c>
      <c r="D717" s="23" t="s">
        <v>301</v>
      </c>
      <c r="E717" s="26" t="s">
        <v>27</v>
      </c>
      <c r="F717" s="27">
        <v>3.36</v>
      </c>
      <c r="G717" s="27">
        <v>3.36</v>
      </c>
      <c r="H717" s="161">
        <v>42.74</v>
      </c>
      <c r="I717" s="174">
        <v>798.32</v>
      </c>
      <c r="J717" s="143">
        <f t="shared" si="59"/>
        <v>841.06000000000006</v>
      </c>
      <c r="K717" s="143">
        <f t="shared" si="60"/>
        <v>143.6</v>
      </c>
      <c r="L717" s="143">
        <f t="shared" si="61"/>
        <v>2682.35</v>
      </c>
      <c r="M717" s="143">
        <f t="shared" si="62"/>
        <v>2825.96</v>
      </c>
      <c r="N717" s="29">
        <f t="shared" si="58"/>
        <v>9.4552637070558572E-4</v>
      </c>
    </row>
    <row r="718" spans="1:14" ht="18" x14ac:dyDescent="0.25">
      <c r="A718" s="23" t="s">
        <v>1097</v>
      </c>
      <c r="B718" s="24">
        <v>180503</v>
      </c>
      <c r="C718" s="25" t="s">
        <v>71</v>
      </c>
      <c r="D718" s="23" t="s">
        <v>1098</v>
      </c>
      <c r="E718" s="26" t="s">
        <v>27</v>
      </c>
      <c r="F718" s="27">
        <v>3.36</v>
      </c>
      <c r="G718" s="27">
        <v>3.36</v>
      </c>
      <c r="H718" s="161">
        <v>42.74</v>
      </c>
      <c r="I718" s="174">
        <v>616.73</v>
      </c>
      <c r="J718" s="143">
        <f t="shared" si="59"/>
        <v>659.47</v>
      </c>
      <c r="K718" s="143">
        <f t="shared" si="60"/>
        <v>143.6</v>
      </c>
      <c r="L718" s="143">
        <f t="shared" si="61"/>
        <v>2072.21</v>
      </c>
      <c r="M718" s="143">
        <f t="shared" si="62"/>
        <v>2215.81</v>
      </c>
      <c r="N718" s="29">
        <f t="shared" si="58"/>
        <v>7.4137878366047072E-4</v>
      </c>
    </row>
    <row r="719" spans="1:14" ht="18" x14ac:dyDescent="0.25">
      <c r="A719" s="23" t="s">
        <v>1099</v>
      </c>
      <c r="B719" s="24">
        <v>180504</v>
      </c>
      <c r="C719" s="25" t="s">
        <v>71</v>
      </c>
      <c r="D719" s="23" t="s">
        <v>1100</v>
      </c>
      <c r="E719" s="26" t="s">
        <v>27</v>
      </c>
      <c r="F719" s="27">
        <v>4.41</v>
      </c>
      <c r="G719" s="27">
        <v>4.41</v>
      </c>
      <c r="H719" s="161">
        <v>42.74</v>
      </c>
      <c r="I719" s="174">
        <v>704.59</v>
      </c>
      <c r="J719" s="143">
        <f t="shared" si="59"/>
        <v>747.33</v>
      </c>
      <c r="K719" s="143">
        <f t="shared" si="60"/>
        <v>188.48</v>
      </c>
      <c r="L719" s="143">
        <f t="shared" si="61"/>
        <v>3107.24</v>
      </c>
      <c r="M719" s="143">
        <f t="shared" si="62"/>
        <v>3295.72</v>
      </c>
      <c r="N719" s="29">
        <f t="shared" si="58"/>
        <v>1.1027014432128596E-3</v>
      </c>
    </row>
    <row r="720" spans="1:14" ht="18" x14ac:dyDescent="0.25">
      <c r="A720" s="60">
        <v>40399</v>
      </c>
      <c r="B720" s="24">
        <v>180515</v>
      </c>
      <c r="C720" s="25" t="s">
        <v>71</v>
      </c>
      <c r="D720" s="23" t="s">
        <v>1101</v>
      </c>
      <c r="E720" s="26" t="s">
        <v>27</v>
      </c>
      <c r="F720" s="27">
        <v>5.04</v>
      </c>
      <c r="G720" s="27">
        <v>5.04</v>
      </c>
      <c r="H720" s="161">
        <v>42.74</v>
      </c>
      <c r="I720" s="174">
        <v>541.61</v>
      </c>
      <c r="J720" s="143">
        <f t="shared" si="59"/>
        <v>584.35</v>
      </c>
      <c r="K720" s="143">
        <f t="shared" si="60"/>
        <v>215.4</v>
      </c>
      <c r="L720" s="143">
        <f t="shared" si="61"/>
        <v>2729.71</v>
      </c>
      <c r="M720" s="143">
        <f t="shared" si="62"/>
        <v>2945.12</v>
      </c>
      <c r="N720" s="29">
        <f t="shared" si="58"/>
        <v>9.8539562658085558E-4</v>
      </c>
    </row>
    <row r="721" spans="1:14" ht="27" x14ac:dyDescent="0.25">
      <c r="A721" s="60">
        <v>40764</v>
      </c>
      <c r="B721" s="24">
        <v>180406</v>
      </c>
      <c r="C721" s="25" t="s">
        <v>71</v>
      </c>
      <c r="D721" s="30" t="s">
        <v>1102</v>
      </c>
      <c r="E721" s="26" t="s">
        <v>27</v>
      </c>
      <c r="F721" s="27">
        <v>21.42</v>
      </c>
      <c r="G721" s="27">
        <v>21.42</v>
      </c>
      <c r="H721" s="161">
        <v>42.74</v>
      </c>
      <c r="I721" s="174">
        <v>411.45</v>
      </c>
      <c r="J721" s="143">
        <f t="shared" si="59"/>
        <v>454.19</v>
      </c>
      <c r="K721" s="143">
        <f t="shared" si="60"/>
        <v>915.49</v>
      </c>
      <c r="L721" s="143">
        <f t="shared" si="61"/>
        <v>8813.25</v>
      </c>
      <c r="M721" s="143">
        <f t="shared" si="62"/>
        <v>9728.74</v>
      </c>
      <c r="N721" s="29">
        <f t="shared" ref="N721:N784" si="63">M721/$M$1279</f>
        <v>3.2550992313190065E-3</v>
      </c>
    </row>
    <row r="722" spans="1:14" x14ac:dyDescent="0.25">
      <c r="A722" s="19" t="s">
        <v>1103</v>
      </c>
      <c r="B722" s="49"/>
      <c r="C722" s="49"/>
      <c r="D722" s="19" t="s">
        <v>303</v>
      </c>
      <c r="E722" s="21"/>
      <c r="F722" s="21"/>
      <c r="G722" s="21"/>
      <c r="H722" s="160"/>
      <c r="I722" s="173"/>
      <c r="J722" s="141"/>
      <c r="K722" s="142"/>
      <c r="L722" s="142"/>
      <c r="M722" s="142">
        <f>SUM(M723:M724)</f>
        <v>2292.65</v>
      </c>
      <c r="N722" s="22">
        <f t="shared" si="63"/>
        <v>7.6708836423663507E-4</v>
      </c>
    </row>
    <row r="723" spans="1:14" ht="18" x14ac:dyDescent="0.25">
      <c r="A723" s="23" t="s">
        <v>1104</v>
      </c>
      <c r="B723" s="24">
        <v>190102</v>
      </c>
      <c r="C723" s="25" t="s">
        <v>71</v>
      </c>
      <c r="D723" s="23" t="s">
        <v>305</v>
      </c>
      <c r="E723" s="26" t="s">
        <v>27</v>
      </c>
      <c r="F723" s="27">
        <v>9.61</v>
      </c>
      <c r="G723" s="27">
        <v>9.61</v>
      </c>
      <c r="H723" s="161">
        <v>0</v>
      </c>
      <c r="I723" s="174">
        <v>167.55</v>
      </c>
      <c r="J723" s="143">
        <f t="shared" ref="J723:J786" si="64">H723+I723</f>
        <v>167.55</v>
      </c>
      <c r="K723" s="143">
        <f t="shared" si="60"/>
        <v>0</v>
      </c>
      <c r="L723" s="143">
        <f t="shared" si="61"/>
        <v>1610.15</v>
      </c>
      <c r="M723" s="143">
        <f t="shared" si="62"/>
        <v>1610.15</v>
      </c>
      <c r="N723" s="29">
        <f t="shared" si="63"/>
        <v>5.3873348730753407E-4</v>
      </c>
    </row>
    <row r="724" spans="1:14" ht="18" x14ac:dyDescent="0.25">
      <c r="A724" s="23" t="s">
        <v>1105</v>
      </c>
      <c r="B724" s="24">
        <v>190105</v>
      </c>
      <c r="C724" s="25" t="s">
        <v>71</v>
      </c>
      <c r="D724" s="23" t="s">
        <v>650</v>
      </c>
      <c r="E724" s="26" t="s">
        <v>27</v>
      </c>
      <c r="F724" s="27">
        <v>4.2</v>
      </c>
      <c r="G724" s="27">
        <v>4.2</v>
      </c>
      <c r="H724" s="161">
        <v>0</v>
      </c>
      <c r="I724" s="174">
        <v>162.5</v>
      </c>
      <c r="J724" s="143">
        <f t="shared" si="64"/>
        <v>162.5</v>
      </c>
      <c r="K724" s="143">
        <f t="shared" ref="K724:K787" si="65">TRUNC(H724*G724,2)</f>
        <v>0</v>
      </c>
      <c r="L724" s="143">
        <f t="shared" ref="L724:L787" si="66">TRUNC(I724*G724,2)</f>
        <v>682.5</v>
      </c>
      <c r="M724" s="143">
        <f t="shared" ref="M724:M787" si="67">TRUNC((I724+H724)*G724,2)</f>
        <v>682.5</v>
      </c>
      <c r="N724" s="29">
        <f t="shared" si="63"/>
        <v>2.2835487692910101E-4</v>
      </c>
    </row>
    <row r="725" spans="1:14" x14ac:dyDescent="0.25">
      <c r="A725" s="19" t="s">
        <v>1106</v>
      </c>
      <c r="B725" s="49"/>
      <c r="C725" s="49"/>
      <c r="D725" s="19" t="s">
        <v>307</v>
      </c>
      <c r="E725" s="21"/>
      <c r="F725" s="21"/>
      <c r="G725" s="21"/>
      <c r="H725" s="160"/>
      <c r="I725" s="173"/>
      <c r="J725" s="141"/>
      <c r="K725" s="142"/>
      <c r="L725" s="142"/>
      <c r="M725" s="142">
        <f>SUM(M726:M730)</f>
        <v>22201.640000000003</v>
      </c>
      <c r="N725" s="22">
        <f t="shared" si="63"/>
        <v>7.4283557067021345E-3</v>
      </c>
    </row>
    <row r="726" spans="1:14" ht="18" x14ac:dyDescent="0.25">
      <c r="A726" s="23" t="s">
        <v>1107</v>
      </c>
      <c r="B726" s="24">
        <v>200101</v>
      </c>
      <c r="C726" s="25" t="s">
        <v>71</v>
      </c>
      <c r="D726" s="23" t="s">
        <v>121</v>
      </c>
      <c r="E726" s="26" t="s">
        <v>27</v>
      </c>
      <c r="F726" s="27">
        <v>506.85</v>
      </c>
      <c r="G726" s="27">
        <v>506.85</v>
      </c>
      <c r="H726" s="161">
        <v>3.22</v>
      </c>
      <c r="I726" s="174">
        <v>2.4700000000000002</v>
      </c>
      <c r="J726" s="143">
        <f t="shared" si="64"/>
        <v>5.69</v>
      </c>
      <c r="K726" s="143">
        <f t="shared" si="65"/>
        <v>1632.05</v>
      </c>
      <c r="L726" s="143">
        <f t="shared" si="66"/>
        <v>1251.9100000000001</v>
      </c>
      <c r="M726" s="143">
        <f t="shared" si="67"/>
        <v>2883.97</v>
      </c>
      <c r="N726" s="29">
        <f t="shared" si="63"/>
        <v>9.6493569877980864E-4</v>
      </c>
    </row>
    <row r="727" spans="1:14" ht="18" x14ac:dyDescent="0.25">
      <c r="A727" s="23" t="s">
        <v>1108</v>
      </c>
      <c r="B727" s="24">
        <v>200201</v>
      </c>
      <c r="C727" s="25" t="s">
        <v>71</v>
      </c>
      <c r="D727" s="23" t="s">
        <v>463</v>
      </c>
      <c r="E727" s="26" t="s">
        <v>27</v>
      </c>
      <c r="F727" s="27">
        <v>167.71</v>
      </c>
      <c r="G727" s="27">
        <v>167.71</v>
      </c>
      <c r="H727" s="161">
        <v>12.95</v>
      </c>
      <c r="I727" s="174">
        <v>9.77</v>
      </c>
      <c r="J727" s="143">
        <f t="shared" si="64"/>
        <v>22.72</v>
      </c>
      <c r="K727" s="143">
        <f t="shared" si="65"/>
        <v>2171.84</v>
      </c>
      <c r="L727" s="143">
        <f t="shared" si="66"/>
        <v>1638.52</v>
      </c>
      <c r="M727" s="143">
        <f t="shared" si="67"/>
        <v>3810.37</v>
      </c>
      <c r="N727" s="29">
        <f t="shared" si="63"/>
        <v>1.2748960767829138E-3</v>
      </c>
    </row>
    <row r="728" spans="1:14" ht="18" x14ac:dyDescent="0.25">
      <c r="A728" s="23" t="s">
        <v>1109</v>
      </c>
      <c r="B728" s="24">
        <v>200403</v>
      </c>
      <c r="C728" s="25" t="s">
        <v>71</v>
      </c>
      <c r="D728" s="23" t="s">
        <v>123</v>
      </c>
      <c r="E728" s="26" t="s">
        <v>27</v>
      </c>
      <c r="F728" s="27">
        <v>339.14</v>
      </c>
      <c r="G728" s="27">
        <v>339.14</v>
      </c>
      <c r="H728" s="161">
        <v>14.13</v>
      </c>
      <c r="I728" s="174">
        <v>2.87</v>
      </c>
      <c r="J728" s="143">
        <f t="shared" si="64"/>
        <v>17</v>
      </c>
      <c r="K728" s="143">
        <f t="shared" si="65"/>
        <v>4792.04</v>
      </c>
      <c r="L728" s="143">
        <f t="shared" si="66"/>
        <v>973.33</v>
      </c>
      <c r="M728" s="143">
        <f t="shared" si="67"/>
        <v>5765.38</v>
      </c>
      <c r="N728" s="29">
        <f t="shared" si="63"/>
        <v>1.9290148576549457E-3</v>
      </c>
    </row>
    <row r="729" spans="1:14" ht="45" customHeight="1" x14ac:dyDescent="0.25">
      <c r="A729" s="32" t="s">
        <v>1110</v>
      </c>
      <c r="B729" s="33">
        <v>87273</v>
      </c>
      <c r="C729" s="59" t="s">
        <v>92</v>
      </c>
      <c r="D729" s="30" t="s">
        <v>1111</v>
      </c>
      <c r="E729" s="26" t="s">
        <v>27</v>
      </c>
      <c r="F729" s="27">
        <v>167.23</v>
      </c>
      <c r="G729" s="27">
        <v>167.23</v>
      </c>
      <c r="H729" s="161">
        <v>18.53</v>
      </c>
      <c r="I729" s="174">
        <v>39.51</v>
      </c>
      <c r="J729" s="143">
        <f t="shared" si="64"/>
        <v>58.04</v>
      </c>
      <c r="K729" s="143">
        <f t="shared" si="65"/>
        <v>3098.77</v>
      </c>
      <c r="L729" s="143">
        <f t="shared" si="66"/>
        <v>6607.25</v>
      </c>
      <c r="M729" s="143">
        <f t="shared" si="67"/>
        <v>9706.02</v>
      </c>
      <c r="N729" s="29">
        <f t="shared" si="63"/>
        <v>3.2474974396650446E-3</v>
      </c>
    </row>
    <row r="730" spans="1:14" ht="18" x14ac:dyDescent="0.25">
      <c r="A730" s="23" t="s">
        <v>1112</v>
      </c>
      <c r="B730" s="24">
        <v>201302</v>
      </c>
      <c r="C730" s="25" t="s">
        <v>71</v>
      </c>
      <c r="D730" s="23" t="s">
        <v>468</v>
      </c>
      <c r="E730" s="26" t="s">
        <v>27</v>
      </c>
      <c r="F730" s="27">
        <v>0.48</v>
      </c>
      <c r="G730" s="27">
        <v>0.48</v>
      </c>
      <c r="H730" s="161">
        <v>25.17</v>
      </c>
      <c r="I730" s="174">
        <v>49.64</v>
      </c>
      <c r="J730" s="143">
        <f t="shared" si="64"/>
        <v>74.81</v>
      </c>
      <c r="K730" s="143">
        <f t="shared" si="65"/>
        <v>12.08</v>
      </c>
      <c r="L730" s="143">
        <f t="shared" si="66"/>
        <v>23.82</v>
      </c>
      <c r="M730" s="143">
        <f t="shared" si="67"/>
        <v>35.9</v>
      </c>
      <c r="N730" s="29">
        <f t="shared" si="63"/>
        <v>1.2011633819420844E-5</v>
      </c>
    </row>
    <row r="731" spans="1:14" x14ac:dyDescent="0.25">
      <c r="A731" s="19" t="s">
        <v>1113</v>
      </c>
      <c r="B731" s="49"/>
      <c r="C731" s="49"/>
      <c r="D731" s="19" t="s">
        <v>312</v>
      </c>
      <c r="E731" s="21"/>
      <c r="F731" s="21"/>
      <c r="G731" s="21"/>
      <c r="H731" s="160"/>
      <c r="I731" s="173"/>
      <c r="J731" s="141"/>
      <c r="K731" s="142"/>
      <c r="L731" s="142"/>
      <c r="M731" s="142">
        <f>SUM(M732:M733)</f>
        <v>1339.56</v>
      </c>
      <c r="N731" s="22">
        <f t="shared" si="63"/>
        <v>4.4819788855552604E-4</v>
      </c>
    </row>
    <row r="732" spans="1:14" ht="18" x14ac:dyDescent="0.25">
      <c r="A732" s="23" t="s">
        <v>1114</v>
      </c>
      <c r="B732" s="24">
        <v>210102</v>
      </c>
      <c r="C732" s="25" t="s">
        <v>71</v>
      </c>
      <c r="D732" s="23" t="s">
        <v>901</v>
      </c>
      <c r="E732" s="26" t="s">
        <v>27</v>
      </c>
      <c r="F732" s="27">
        <v>57.89</v>
      </c>
      <c r="G732" s="27">
        <v>57.89</v>
      </c>
      <c r="H732" s="161">
        <v>1.1499999999999999</v>
      </c>
      <c r="I732" s="174">
        <v>3.16</v>
      </c>
      <c r="J732" s="143">
        <f t="shared" si="64"/>
        <v>4.3100000000000005</v>
      </c>
      <c r="K732" s="143">
        <f t="shared" si="65"/>
        <v>66.569999999999993</v>
      </c>
      <c r="L732" s="143">
        <f t="shared" si="66"/>
        <v>182.93</v>
      </c>
      <c r="M732" s="143">
        <f t="shared" si="67"/>
        <v>249.5</v>
      </c>
      <c r="N732" s="29">
        <f t="shared" si="63"/>
        <v>8.3479182115473558E-5</v>
      </c>
    </row>
    <row r="733" spans="1:14" ht="18" x14ac:dyDescent="0.25">
      <c r="A733" s="23" t="s">
        <v>1115</v>
      </c>
      <c r="B733" s="24">
        <v>210515</v>
      </c>
      <c r="C733" s="25" t="s">
        <v>71</v>
      </c>
      <c r="D733" s="23" t="s">
        <v>903</v>
      </c>
      <c r="E733" s="26" t="s">
        <v>27</v>
      </c>
      <c r="F733" s="27">
        <v>57.89</v>
      </c>
      <c r="G733" s="27">
        <v>57.89</v>
      </c>
      <c r="H733" s="161">
        <v>13.25</v>
      </c>
      <c r="I733" s="174">
        <v>5.58</v>
      </c>
      <c r="J733" s="143">
        <f t="shared" si="64"/>
        <v>18.829999999999998</v>
      </c>
      <c r="K733" s="143">
        <f t="shared" si="65"/>
        <v>767.04</v>
      </c>
      <c r="L733" s="143">
        <f t="shared" si="66"/>
        <v>323.02</v>
      </c>
      <c r="M733" s="143">
        <f t="shared" si="67"/>
        <v>1090.06</v>
      </c>
      <c r="N733" s="29">
        <f t="shared" si="63"/>
        <v>3.6471870644005249E-4</v>
      </c>
    </row>
    <row r="734" spans="1:14" x14ac:dyDescent="0.25">
      <c r="A734" s="19" t="s">
        <v>1116</v>
      </c>
      <c r="B734" s="49"/>
      <c r="C734" s="49"/>
      <c r="D734" s="19" t="s">
        <v>165</v>
      </c>
      <c r="E734" s="21"/>
      <c r="F734" s="21"/>
      <c r="G734" s="21"/>
      <c r="H734" s="160"/>
      <c r="I734" s="173"/>
      <c r="J734" s="141"/>
      <c r="K734" s="142"/>
      <c r="L734" s="142"/>
      <c r="M734" s="142">
        <f>SUM(M735:M741)</f>
        <v>40250.660000000003</v>
      </c>
      <c r="N734" s="22">
        <f t="shared" si="63"/>
        <v>1.3467303312256542E-2</v>
      </c>
    </row>
    <row r="735" spans="1:14" ht="18" x14ac:dyDescent="0.25">
      <c r="A735" s="23" t="s">
        <v>1117</v>
      </c>
      <c r="B735" s="24">
        <v>220101</v>
      </c>
      <c r="C735" s="25" t="s">
        <v>71</v>
      </c>
      <c r="D735" s="23" t="s">
        <v>319</v>
      </c>
      <c r="E735" s="26" t="s">
        <v>27</v>
      </c>
      <c r="F735" s="27">
        <v>261.39999999999998</v>
      </c>
      <c r="G735" s="27">
        <v>261.39999999999998</v>
      </c>
      <c r="H735" s="161">
        <v>9</v>
      </c>
      <c r="I735" s="174">
        <v>20.85</v>
      </c>
      <c r="J735" s="143">
        <f t="shared" si="64"/>
        <v>29.85</v>
      </c>
      <c r="K735" s="143">
        <f t="shared" si="65"/>
        <v>2352.6</v>
      </c>
      <c r="L735" s="143">
        <f t="shared" si="66"/>
        <v>5450.19</v>
      </c>
      <c r="M735" s="143">
        <f t="shared" si="67"/>
        <v>7802.79</v>
      </c>
      <c r="N735" s="29">
        <f t="shared" si="63"/>
        <v>2.6107035167086006E-3</v>
      </c>
    </row>
    <row r="736" spans="1:14" ht="18" x14ac:dyDescent="0.25">
      <c r="A736" s="23" t="s">
        <v>1118</v>
      </c>
      <c r="B736" s="24">
        <v>221101</v>
      </c>
      <c r="C736" s="25" t="s">
        <v>71</v>
      </c>
      <c r="D736" s="23" t="s">
        <v>321</v>
      </c>
      <c r="E736" s="26" t="s">
        <v>27</v>
      </c>
      <c r="F736" s="27">
        <v>131.35</v>
      </c>
      <c r="G736" s="27">
        <v>131.35</v>
      </c>
      <c r="H736" s="161">
        <v>12.3</v>
      </c>
      <c r="I736" s="174">
        <v>47.88</v>
      </c>
      <c r="J736" s="143">
        <f t="shared" si="64"/>
        <v>60.180000000000007</v>
      </c>
      <c r="K736" s="143">
        <f t="shared" si="65"/>
        <v>1615.6</v>
      </c>
      <c r="L736" s="143">
        <f t="shared" si="66"/>
        <v>6289.03</v>
      </c>
      <c r="M736" s="143">
        <f t="shared" si="67"/>
        <v>7904.64</v>
      </c>
      <c r="N736" s="29">
        <f t="shared" si="63"/>
        <v>2.6447810906503281E-3</v>
      </c>
    </row>
    <row r="737" spans="1:14" ht="27" x14ac:dyDescent="0.25">
      <c r="A737" s="23" t="s">
        <v>1119</v>
      </c>
      <c r="B737" s="24">
        <v>221106</v>
      </c>
      <c r="C737" s="25" t="s">
        <v>71</v>
      </c>
      <c r="D737" s="30" t="s">
        <v>911</v>
      </c>
      <c r="E737" s="26" t="s">
        <v>27</v>
      </c>
      <c r="F737" s="27">
        <v>131.34</v>
      </c>
      <c r="G737" s="27">
        <v>131.34</v>
      </c>
      <c r="H737" s="161">
        <v>15</v>
      </c>
      <c r="I737" s="174">
        <v>80</v>
      </c>
      <c r="J737" s="143">
        <f t="shared" si="64"/>
        <v>95</v>
      </c>
      <c r="K737" s="143">
        <f t="shared" si="65"/>
        <v>1970.1</v>
      </c>
      <c r="L737" s="143">
        <f t="shared" si="66"/>
        <v>10507.2</v>
      </c>
      <c r="M737" s="143">
        <f t="shared" si="67"/>
        <v>12477.3</v>
      </c>
      <c r="N737" s="29">
        <f t="shared" si="63"/>
        <v>4.1747286533442814E-3</v>
      </c>
    </row>
    <row r="738" spans="1:14" ht="18" x14ac:dyDescent="0.25">
      <c r="A738" s="23" t="s">
        <v>1120</v>
      </c>
      <c r="B738" s="24">
        <v>221104</v>
      </c>
      <c r="C738" s="25" t="s">
        <v>71</v>
      </c>
      <c r="D738" s="23" t="s">
        <v>167</v>
      </c>
      <c r="E738" s="26" t="s">
        <v>27</v>
      </c>
      <c r="F738" s="27">
        <v>262.69</v>
      </c>
      <c r="G738" s="27">
        <v>262.69</v>
      </c>
      <c r="H738" s="161">
        <v>0</v>
      </c>
      <c r="I738" s="174">
        <v>25.78</v>
      </c>
      <c r="J738" s="143">
        <f t="shared" si="64"/>
        <v>25.78</v>
      </c>
      <c r="K738" s="143">
        <f t="shared" si="65"/>
        <v>0</v>
      </c>
      <c r="L738" s="143">
        <f t="shared" si="66"/>
        <v>6772.14</v>
      </c>
      <c r="M738" s="143">
        <f t="shared" si="67"/>
        <v>6772.14</v>
      </c>
      <c r="N738" s="29">
        <f t="shared" si="63"/>
        <v>2.2658625586031386E-3</v>
      </c>
    </row>
    <row r="739" spans="1:14" ht="18" x14ac:dyDescent="0.25">
      <c r="A739" s="23" t="s">
        <v>1121</v>
      </c>
      <c r="B739" s="24">
        <v>220102</v>
      </c>
      <c r="C739" s="25" t="s">
        <v>71</v>
      </c>
      <c r="D739" s="23" t="s">
        <v>665</v>
      </c>
      <c r="E739" s="26" t="s">
        <v>27</v>
      </c>
      <c r="F739" s="27">
        <v>30.22</v>
      </c>
      <c r="G739" s="27">
        <v>30.22</v>
      </c>
      <c r="H739" s="161">
        <v>9.23</v>
      </c>
      <c r="I739" s="174">
        <v>18.989999999999998</v>
      </c>
      <c r="J739" s="143">
        <f t="shared" si="64"/>
        <v>28.22</v>
      </c>
      <c r="K739" s="143">
        <f t="shared" si="65"/>
        <v>278.93</v>
      </c>
      <c r="L739" s="143">
        <f t="shared" si="66"/>
        <v>573.87</v>
      </c>
      <c r="M739" s="143">
        <f t="shared" si="67"/>
        <v>852.8</v>
      </c>
      <c r="N739" s="29">
        <f t="shared" si="63"/>
        <v>2.8533485574379098E-4</v>
      </c>
    </row>
    <row r="740" spans="1:14" ht="18" x14ac:dyDescent="0.25">
      <c r="A740" s="23" t="s">
        <v>1122</v>
      </c>
      <c r="B740" s="24">
        <v>220902</v>
      </c>
      <c r="C740" s="25" t="s">
        <v>71</v>
      </c>
      <c r="D740" s="23" t="s">
        <v>906</v>
      </c>
      <c r="E740" s="26" t="s">
        <v>82</v>
      </c>
      <c r="F740" s="27">
        <v>4.32</v>
      </c>
      <c r="G740" s="27">
        <v>4.32</v>
      </c>
      <c r="H740" s="161">
        <v>7.83</v>
      </c>
      <c r="I740" s="174">
        <v>1.56</v>
      </c>
      <c r="J740" s="143">
        <f t="shared" si="64"/>
        <v>9.39</v>
      </c>
      <c r="K740" s="143">
        <f t="shared" si="65"/>
        <v>33.82</v>
      </c>
      <c r="L740" s="143">
        <f t="shared" si="66"/>
        <v>6.73</v>
      </c>
      <c r="M740" s="143">
        <f t="shared" si="67"/>
        <v>40.56</v>
      </c>
      <c r="N740" s="29">
        <f t="shared" si="63"/>
        <v>1.3570804114643717E-5</v>
      </c>
    </row>
    <row r="741" spans="1:14" ht="36" customHeight="1" x14ac:dyDescent="0.25">
      <c r="A741" s="32" t="s">
        <v>1123</v>
      </c>
      <c r="B741" s="33">
        <v>220100</v>
      </c>
      <c r="C741" s="53" t="s">
        <v>268</v>
      </c>
      <c r="D741" s="30" t="s">
        <v>1124</v>
      </c>
      <c r="E741" s="26" t="s">
        <v>27</v>
      </c>
      <c r="F741" s="27">
        <v>51.15</v>
      </c>
      <c r="G741" s="27">
        <v>51.15</v>
      </c>
      <c r="H741" s="161">
        <v>36.72</v>
      </c>
      <c r="I741" s="174">
        <v>49.31</v>
      </c>
      <c r="J741" s="143">
        <f t="shared" si="64"/>
        <v>86.03</v>
      </c>
      <c r="K741" s="143">
        <f t="shared" si="65"/>
        <v>1878.22</v>
      </c>
      <c r="L741" s="143">
        <f t="shared" si="66"/>
        <v>2522.1999999999998</v>
      </c>
      <c r="M741" s="143">
        <f t="shared" si="67"/>
        <v>4400.43</v>
      </c>
      <c r="N741" s="29">
        <f t="shared" si="63"/>
        <v>1.4723218330917568E-3</v>
      </c>
    </row>
    <row r="742" spans="1:14" x14ac:dyDescent="0.25">
      <c r="A742" s="19" t="s">
        <v>1125</v>
      </c>
      <c r="B742" s="49"/>
      <c r="C742" s="49"/>
      <c r="D742" s="19" t="s">
        <v>127</v>
      </c>
      <c r="E742" s="21"/>
      <c r="F742" s="21"/>
      <c r="G742" s="21"/>
      <c r="H742" s="160"/>
      <c r="I742" s="173"/>
      <c r="J742" s="141"/>
      <c r="K742" s="142"/>
      <c r="L742" s="142"/>
      <c r="M742" s="142">
        <f>M743+M746+M749+M751+M753</f>
        <v>19568.29</v>
      </c>
      <c r="N742" s="22">
        <f t="shared" si="63"/>
        <v>6.5472739262460921E-3</v>
      </c>
    </row>
    <row r="743" spans="1:14" x14ac:dyDescent="0.25">
      <c r="A743" s="34" t="s">
        <v>1126</v>
      </c>
      <c r="B743" s="54"/>
      <c r="C743" s="54"/>
      <c r="D743" s="34" t="s">
        <v>923</v>
      </c>
      <c r="E743" s="52"/>
      <c r="F743" s="52"/>
      <c r="G743" s="52"/>
      <c r="H743" s="165"/>
      <c r="I743" s="178"/>
      <c r="J743" s="151"/>
      <c r="K743" s="147"/>
      <c r="L743" s="147"/>
      <c r="M743" s="147">
        <f>SUM(M744:M745)</f>
        <v>1475.6</v>
      </c>
      <c r="N743" s="37">
        <f t="shared" si="63"/>
        <v>4.9371495442722554E-4</v>
      </c>
    </row>
    <row r="744" spans="1:14" ht="18" x14ac:dyDescent="0.25">
      <c r="A744" s="23" t="s">
        <v>1127</v>
      </c>
      <c r="B744" s="24">
        <v>261300</v>
      </c>
      <c r="C744" s="25" t="s">
        <v>71</v>
      </c>
      <c r="D744" s="23" t="s">
        <v>925</v>
      </c>
      <c r="E744" s="26" t="s">
        <v>27</v>
      </c>
      <c r="F744" s="27">
        <v>62.42</v>
      </c>
      <c r="G744" s="27">
        <v>62.42</v>
      </c>
      <c r="H744" s="161">
        <v>9.24</v>
      </c>
      <c r="I744" s="174">
        <v>1.91</v>
      </c>
      <c r="J744" s="143">
        <f t="shared" si="64"/>
        <v>11.15</v>
      </c>
      <c r="K744" s="143">
        <f t="shared" si="65"/>
        <v>576.76</v>
      </c>
      <c r="L744" s="143">
        <f t="shared" si="66"/>
        <v>119.22</v>
      </c>
      <c r="M744" s="143">
        <f t="shared" si="67"/>
        <v>695.98</v>
      </c>
      <c r="N744" s="29">
        <f t="shared" si="63"/>
        <v>2.3286509486463843E-4</v>
      </c>
    </row>
    <row r="745" spans="1:14" ht="18" x14ac:dyDescent="0.25">
      <c r="A745" s="23" t="s">
        <v>1128</v>
      </c>
      <c r="B745" s="24">
        <v>261001</v>
      </c>
      <c r="C745" s="25" t="s">
        <v>71</v>
      </c>
      <c r="D745" s="23" t="s">
        <v>174</v>
      </c>
      <c r="E745" s="26" t="s">
        <v>27</v>
      </c>
      <c r="F745" s="27">
        <v>62.42</v>
      </c>
      <c r="G745" s="27">
        <v>62.42</v>
      </c>
      <c r="H745" s="161">
        <v>7.48</v>
      </c>
      <c r="I745" s="174">
        <v>5.01</v>
      </c>
      <c r="J745" s="143">
        <f t="shared" si="64"/>
        <v>12.49</v>
      </c>
      <c r="K745" s="143">
        <f t="shared" si="65"/>
        <v>466.9</v>
      </c>
      <c r="L745" s="143">
        <f t="shared" si="66"/>
        <v>312.72000000000003</v>
      </c>
      <c r="M745" s="143">
        <f t="shared" si="67"/>
        <v>779.62</v>
      </c>
      <c r="N745" s="29">
        <f t="shared" si="63"/>
        <v>2.6084985956258713E-4</v>
      </c>
    </row>
    <row r="746" spans="1:14" ht="18" x14ac:dyDescent="0.25">
      <c r="A746" s="34" t="s">
        <v>1129</v>
      </c>
      <c r="B746" s="51"/>
      <c r="C746" s="51"/>
      <c r="D746" s="34" t="s">
        <v>928</v>
      </c>
      <c r="E746" s="52"/>
      <c r="F746" s="52"/>
      <c r="G746" s="52"/>
      <c r="H746" s="165"/>
      <c r="I746" s="178"/>
      <c r="J746" s="151"/>
      <c r="K746" s="147"/>
      <c r="L746" s="147"/>
      <c r="M746" s="147">
        <f>SUM(M747:M748)</f>
        <v>4558.8099999999995</v>
      </c>
      <c r="N746" s="37">
        <f t="shared" si="63"/>
        <v>1.5253135479753185E-3</v>
      </c>
    </row>
    <row r="747" spans="1:14" ht="18" x14ac:dyDescent="0.25">
      <c r="A747" s="23" t="s">
        <v>1130</v>
      </c>
      <c r="B747" s="24">
        <v>261301</v>
      </c>
      <c r="C747" s="25" t="s">
        <v>71</v>
      </c>
      <c r="D747" s="23" t="s">
        <v>493</v>
      </c>
      <c r="E747" s="26" t="s">
        <v>27</v>
      </c>
      <c r="F747" s="27">
        <v>261.39999999999998</v>
      </c>
      <c r="G747" s="27">
        <v>261.39999999999998</v>
      </c>
      <c r="H747" s="161">
        <v>6.42</v>
      </c>
      <c r="I747" s="174">
        <v>1.23</v>
      </c>
      <c r="J747" s="143">
        <f t="shared" si="64"/>
        <v>7.65</v>
      </c>
      <c r="K747" s="143">
        <f t="shared" si="65"/>
        <v>1678.18</v>
      </c>
      <c r="L747" s="143">
        <f t="shared" si="66"/>
        <v>321.52</v>
      </c>
      <c r="M747" s="143">
        <f t="shared" si="67"/>
        <v>1999.71</v>
      </c>
      <c r="N747" s="29">
        <f t="shared" si="63"/>
        <v>6.6907477061376201E-4</v>
      </c>
    </row>
    <row r="748" spans="1:14" ht="18" x14ac:dyDescent="0.25">
      <c r="A748" s="23" t="s">
        <v>1131</v>
      </c>
      <c r="B748" s="24">
        <v>261307</v>
      </c>
      <c r="C748" s="25" t="s">
        <v>71</v>
      </c>
      <c r="D748" s="23" t="s">
        <v>348</v>
      </c>
      <c r="E748" s="26" t="s">
        <v>27</v>
      </c>
      <c r="F748" s="27">
        <v>261.39999999999998</v>
      </c>
      <c r="G748" s="27">
        <v>261.39999999999998</v>
      </c>
      <c r="H748" s="161">
        <v>5.39</v>
      </c>
      <c r="I748" s="174">
        <v>4.4000000000000004</v>
      </c>
      <c r="J748" s="143">
        <f t="shared" si="64"/>
        <v>9.7899999999999991</v>
      </c>
      <c r="K748" s="143">
        <f t="shared" si="65"/>
        <v>1408.94</v>
      </c>
      <c r="L748" s="143">
        <f t="shared" si="66"/>
        <v>1150.1600000000001</v>
      </c>
      <c r="M748" s="143">
        <f t="shared" si="67"/>
        <v>2559.1</v>
      </c>
      <c r="N748" s="29">
        <f t="shared" si="63"/>
        <v>8.5623877736155658E-4</v>
      </c>
    </row>
    <row r="749" spans="1:14" ht="18" x14ac:dyDescent="0.25">
      <c r="A749" s="34" t="s">
        <v>1132</v>
      </c>
      <c r="B749" s="51"/>
      <c r="C749" s="51"/>
      <c r="D749" s="34" t="s">
        <v>350</v>
      </c>
      <c r="E749" s="52"/>
      <c r="F749" s="52"/>
      <c r="G749" s="52"/>
      <c r="H749" s="165"/>
      <c r="I749" s="178"/>
      <c r="J749" s="151"/>
      <c r="K749" s="147"/>
      <c r="L749" s="147"/>
      <c r="M749" s="147">
        <f>M750</f>
        <v>4629.26</v>
      </c>
      <c r="N749" s="37">
        <f t="shared" si="63"/>
        <v>1.5488851246488061E-3</v>
      </c>
    </row>
    <row r="750" spans="1:14" ht="18" x14ac:dyDescent="0.25">
      <c r="A750" s="23" t="s">
        <v>1133</v>
      </c>
      <c r="B750" s="24">
        <v>261000</v>
      </c>
      <c r="C750" s="25" t="s">
        <v>71</v>
      </c>
      <c r="D750" s="23" t="s">
        <v>131</v>
      </c>
      <c r="E750" s="26" t="s">
        <v>27</v>
      </c>
      <c r="F750" s="27">
        <v>339.14</v>
      </c>
      <c r="G750" s="27">
        <v>339.14</v>
      </c>
      <c r="H750" s="161">
        <v>7.53</v>
      </c>
      <c r="I750" s="174">
        <v>6.12</v>
      </c>
      <c r="J750" s="143">
        <f t="shared" si="64"/>
        <v>13.65</v>
      </c>
      <c r="K750" s="143">
        <f t="shared" si="65"/>
        <v>2553.7199999999998</v>
      </c>
      <c r="L750" s="143">
        <f t="shared" si="66"/>
        <v>2075.5300000000002</v>
      </c>
      <c r="M750" s="143">
        <f t="shared" si="67"/>
        <v>4629.26</v>
      </c>
      <c r="N750" s="29">
        <f t="shared" si="63"/>
        <v>1.5488851246488061E-3</v>
      </c>
    </row>
    <row r="751" spans="1:14" ht="18" x14ac:dyDescent="0.25">
      <c r="A751" s="34" t="s">
        <v>1134</v>
      </c>
      <c r="B751" s="51"/>
      <c r="C751" s="51"/>
      <c r="D751" s="34" t="s">
        <v>353</v>
      </c>
      <c r="E751" s="52"/>
      <c r="F751" s="52"/>
      <c r="G751" s="52"/>
      <c r="H751" s="165"/>
      <c r="I751" s="178"/>
      <c r="J751" s="151"/>
      <c r="K751" s="147"/>
      <c r="L751" s="147"/>
      <c r="M751" s="147">
        <f>M752</f>
        <v>3325.06</v>
      </c>
      <c r="N751" s="37">
        <f t="shared" si="63"/>
        <v>1.112518193526559E-3</v>
      </c>
    </row>
    <row r="752" spans="1:14" ht="18" x14ac:dyDescent="0.25">
      <c r="A752" s="23" t="s">
        <v>1135</v>
      </c>
      <c r="B752" s="24">
        <v>261602</v>
      </c>
      <c r="C752" s="25" t="s">
        <v>71</v>
      </c>
      <c r="D752" s="23" t="s">
        <v>355</v>
      </c>
      <c r="E752" s="26" t="s">
        <v>27</v>
      </c>
      <c r="F752" s="27">
        <v>137.57</v>
      </c>
      <c r="G752" s="27">
        <v>137.57</v>
      </c>
      <c r="H752" s="161">
        <v>14.15</v>
      </c>
      <c r="I752" s="174">
        <v>10.02</v>
      </c>
      <c r="J752" s="143">
        <f t="shared" si="64"/>
        <v>24.17</v>
      </c>
      <c r="K752" s="143">
        <f t="shared" si="65"/>
        <v>1946.61</v>
      </c>
      <c r="L752" s="143">
        <f t="shared" si="66"/>
        <v>1378.45</v>
      </c>
      <c r="M752" s="143">
        <f t="shared" si="67"/>
        <v>3325.06</v>
      </c>
      <c r="N752" s="29">
        <f t="shared" si="63"/>
        <v>1.112518193526559E-3</v>
      </c>
    </row>
    <row r="753" spans="1:14" ht="18" x14ac:dyDescent="0.25">
      <c r="A753" s="34" t="s">
        <v>1136</v>
      </c>
      <c r="B753" s="51"/>
      <c r="C753" s="51"/>
      <c r="D753" s="34" t="s">
        <v>1137</v>
      </c>
      <c r="E753" s="52"/>
      <c r="F753" s="52"/>
      <c r="G753" s="52"/>
      <c r="H753" s="165"/>
      <c r="I753" s="178"/>
      <c r="J753" s="151"/>
      <c r="K753" s="147"/>
      <c r="L753" s="147"/>
      <c r="M753" s="147">
        <f>M754</f>
        <v>5579.56</v>
      </c>
      <c r="N753" s="37">
        <f t="shared" si="63"/>
        <v>1.866842105668183E-3</v>
      </c>
    </row>
    <row r="754" spans="1:14" ht="18" x14ac:dyDescent="0.25">
      <c r="A754" s="23" t="s">
        <v>1138</v>
      </c>
      <c r="B754" s="24">
        <v>261609</v>
      </c>
      <c r="C754" s="25" t="s">
        <v>71</v>
      </c>
      <c r="D754" s="23" t="s">
        <v>170</v>
      </c>
      <c r="E754" s="26" t="s">
        <v>27</v>
      </c>
      <c r="F754" s="27">
        <v>398.54</v>
      </c>
      <c r="G754" s="27">
        <v>398.54</v>
      </c>
      <c r="H754" s="161">
        <v>3</v>
      </c>
      <c r="I754" s="174">
        <v>11</v>
      </c>
      <c r="J754" s="143">
        <f t="shared" si="64"/>
        <v>14</v>
      </c>
      <c r="K754" s="143">
        <f t="shared" si="65"/>
        <v>1195.6199999999999</v>
      </c>
      <c r="L754" s="143">
        <f t="shared" si="66"/>
        <v>4383.9399999999996</v>
      </c>
      <c r="M754" s="143">
        <f t="shared" si="67"/>
        <v>5579.56</v>
      </c>
      <c r="N754" s="29">
        <f t="shared" si="63"/>
        <v>1.866842105668183E-3</v>
      </c>
    </row>
    <row r="755" spans="1:14" x14ac:dyDescent="0.25">
      <c r="A755" s="19" t="s">
        <v>1139</v>
      </c>
      <c r="B755" s="49"/>
      <c r="C755" s="49"/>
      <c r="D755" s="19" t="s">
        <v>54</v>
      </c>
      <c r="E755" s="21"/>
      <c r="F755" s="21"/>
      <c r="G755" s="21"/>
      <c r="H755" s="160"/>
      <c r="I755" s="173"/>
      <c r="J755" s="141"/>
      <c r="K755" s="142"/>
      <c r="L755" s="142"/>
      <c r="M755" s="142">
        <f>SUM(M756:M758)</f>
        <v>9683.57</v>
      </c>
      <c r="N755" s="22">
        <f t="shared" si="63"/>
        <v>3.2399859862041534E-3</v>
      </c>
    </row>
    <row r="756" spans="1:14" ht="18" x14ac:dyDescent="0.25">
      <c r="A756" s="23" t="s">
        <v>1140</v>
      </c>
      <c r="B756" s="24">
        <v>271307</v>
      </c>
      <c r="C756" s="25" t="s">
        <v>71</v>
      </c>
      <c r="D756" s="23" t="s">
        <v>942</v>
      </c>
      <c r="E756" s="26" t="s">
        <v>203</v>
      </c>
      <c r="F756" s="27">
        <v>11.1</v>
      </c>
      <c r="G756" s="27">
        <v>11.1</v>
      </c>
      <c r="H756" s="161">
        <v>115.1</v>
      </c>
      <c r="I756" s="174">
        <v>246.66</v>
      </c>
      <c r="J756" s="143">
        <f t="shared" si="64"/>
        <v>361.76</v>
      </c>
      <c r="K756" s="143">
        <f t="shared" si="65"/>
        <v>1277.6099999999999</v>
      </c>
      <c r="L756" s="143">
        <f t="shared" si="66"/>
        <v>2737.92</v>
      </c>
      <c r="M756" s="143">
        <f t="shared" si="67"/>
        <v>4015.53</v>
      </c>
      <c r="N756" s="29">
        <f t="shared" si="63"/>
        <v>1.3435397200807517E-3</v>
      </c>
    </row>
    <row r="757" spans="1:14" ht="18" x14ac:dyDescent="0.25">
      <c r="A757" s="23" t="s">
        <v>1141</v>
      </c>
      <c r="B757" s="24">
        <v>271608</v>
      </c>
      <c r="C757" s="25" t="s">
        <v>71</v>
      </c>
      <c r="D757" s="23" t="s">
        <v>507</v>
      </c>
      <c r="E757" s="26" t="s">
        <v>27</v>
      </c>
      <c r="F757" s="27">
        <v>10.38</v>
      </c>
      <c r="G757" s="27">
        <v>10.38</v>
      </c>
      <c r="H757" s="161">
        <v>48.08</v>
      </c>
      <c r="I757" s="174">
        <v>391.96</v>
      </c>
      <c r="J757" s="143">
        <f t="shared" si="64"/>
        <v>440.03999999999996</v>
      </c>
      <c r="K757" s="143">
        <f t="shared" si="65"/>
        <v>499.07</v>
      </c>
      <c r="L757" s="143">
        <f t="shared" si="66"/>
        <v>4068.54</v>
      </c>
      <c r="M757" s="143">
        <f t="shared" si="67"/>
        <v>4567.6099999999997</v>
      </c>
      <c r="N757" s="29">
        <f t="shared" si="63"/>
        <v>1.5282579038976278E-3</v>
      </c>
    </row>
    <row r="758" spans="1:14" ht="18" x14ac:dyDescent="0.25">
      <c r="A758" s="23" t="s">
        <v>1142</v>
      </c>
      <c r="B758" s="24">
        <v>270501</v>
      </c>
      <c r="C758" s="25" t="s">
        <v>71</v>
      </c>
      <c r="D758" s="23" t="s">
        <v>940</v>
      </c>
      <c r="E758" s="26" t="s">
        <v>27</v>
      </c>
      <c r="F758" s="27">
        <v>326.54000000000002</v>
      </c>
      <c r="G758" s="27">
        <v>326.54000000000002</v>
      </c>
      <c r="H758" s="161">
        <v>1.86</v>
      </c>
      <c r="I758" s="174">
        <v>1.51</v>
      </c>
      <c r="J758" s="143">
        <f t="shared" si="64"/>
        <v>3.37</v>
      </c>
      <c r="K758" s="143">
        <f t="shared" si="65"/>
        <v>607.36</v>
      </c>
      <c r="L758" s="143">
        <f t="shared" si="66"/>
        <v>493.07</v>
      </c>
      <c r="M758" s="143">
        <f t="shared" si="67"/>
        <v>1100.43</v>
      </c>
      <c r="N758" s="29">
        <f t="shared" si="63"/>
        <v>3.6818836222577382E-4</v>
      </c>
    </row>
    <row r="759" spans="1:14" x14ac:dyDescent="0.25">
      <c r="A759" s="19" t="s">
        <v>1143</v>
      </c>
      <c r="B759" s="20"/>
      <c r="C759" s="20"/>
      <c r="D759" s="19" t="s">
        <v>51</v>
      </c>
      <c r="E759" s="21"/>
      <c r="F759" s="21"/>
      <c r="G759" s="21"/>
      <c r="H759" s="160"/>
      <c r="I759" s="173"/>
      <c r="J759" s="141"/>
      <c r="K759" s="142"/>
      <c r="L759" s="142"/>
      <c r="M759" s="142">
        <f>M760+M781+M799+M819</f>
        <v>20057.900000000005</v>
      </c>
      <c r="N759" s="22">
        <f t="shared" si="63"/>
        <v>6.7110905288735772E-3</v>
      </c>
    </row>
    <row r="760" spans="1:14" x14ac:dyDescent="0.25">
      <c r="A760" s="34" t="s">
        <v>1144</v>
      </c>
      <c r="B760" s="51"/>
      <c r="C760" s="51"/>
      <c r="D760" s="34" t="s">
        <v>1145</v>
      </c>
      <c r="E760" s="52"/>
      <c r="F760" s="52"/>
      <c r="G760" s="52"/>
      <c r="H760" s="165"/>
      <c r="I760" s="178"/>
      <c r="J760" s="151"/>
      <c r="K760" s="147"/>
      <c r="L760" s="147"/>
      <c r="M760" s="147">
        <f>SUM(M761:M780)</f>
        <v>4183.22</v>
      </c>
      <c r="N760" s="37">
        <f t="shared" si="63"/>
        <v>1.3996464296957567E-3</v>
      </c>
    </row>
    <row r="761" spans="1:14" ht="27" customHeight="1" x14ac:dyDescent="0.25">
      <c r="A761" s="23" t="s">
        <v>1146</v>
      </c>
      <c r="B761" s="24">
        <v>89356</v>
      </c>
      <c r="C761" s="31" t="s">
        <v>92</v>
      </c>
      <c r="D761" s="23" t="s">
        <v>694</v>
      </c>
      <c r="E761" s="26" t="s">
        <v>203</v>
      </c>
      <c r="F761" s="27">
        <v>19.239999999999998</v>
      </c>
      <c r="G761" s="27">
        <v>19.239999999999998</v>
      </c>
      <c r="H761" s="161">
        <v>13.06</v>
      </c>
      <c r="I761" s="174">
        <v>9.74</v>
      </c>
      <c r="J761" s="143">
        <f t="shared" si="64"/>
        <v>22.8</v>
      </c>
      <c r="K761" s="143">
        <f t="shared" si="65"/>
        <v>251.27</v>
      </c>
      <c r="L761" s="143">
        <f t="shared" si="66"/>
        <v>187.39</v>
      </c>
      <c r="M761" s="143">
        <f t="shared" si="67"/>
        <v>438.67</v>
      </c>
      <c r="N761" s="29">
        <f t="shared" si="63"/>
        <v>1.4677279686811537E-4</v>
      </c>
    </row>
    <row r="762" spans="1:14" ht="27" customHeight="1" x14ac:dyDescent="0.25">
      <c r="A762" s="23" t="s">
        <v>1147</v>
      </c>
      <c r="B762" s="24">
        <v>89357</v>
      </c>
      <c r="C762" s="31" t="s">
        <v>92</v>
      </c>
      <c r="D762" s="23" t="s">
        <v>518</v>
      </c>
      <c r="E762" s="26" t="s">
        <v>203</v>
      </c>
      <c r="F762" s="27">
        <v>29.71</v>
      </c>
      <c r="G762" s="27">
        <v>29.71</v>
      </c>
      <c r="H762" s="161">
        <v>15.57</v>
      </c>
      <c r="I762" s="174">
        <v>17.68</v>
      </c>
      <c r="J762" s="143">
        <f t="shared" si="64"/>
        <v>33.25</v>
      </c>
      <c r="K762" s="143">
        <f t="shared" si="65"/>
        <v>462.58</v>
      </c>
      <c r="L762" s="143">
        <f t="shared" si="66"/>
        <v>525.27</v>
      </c>
      <c r="M762" s="143">
        <f t="shared" si="67"/>
        <v>987.85</v>
      </c>
      <c r="N762" s="29">
        <f t="shared" si="63"/>
        <v>3.3052068157423065E-4</v>
      </c>
    </row>
    <row r="763" spans="1:14" ht="27" x14ac:dyDescent="0.25">
      <c r="A763" s="23" t="s">
        <v>1148</v>
      </c>
      <c r="B763" s="24">
        <v>89449</v>
      </c>
      <c r="C763" s="31" t="s">
        <v>92</v>
      </c>
      <c r="D763" s="23" t="s">
        <v>520</v>
      </c>
      <c r="E763" s="26" t="s">
        <v>203</v>
      </c>
      <c r="F763" s="27">
        <v>17.96</v>
      </c>
      <c r="G763" s="27">
        <v>17.96</v>
      </c>
      <c r="H763" s="161">
        <v>1.17</v>
      </c>
      <c r="I763" s="174">
        <v>21.96</v>
      </c>
      <c r="J763" s="143">
        <f t="shared" si="64"/>
        <v>23.130000000000003</v>
      </c>
      <c r="K763" s="143">
        <f t="shared" si="65"/>
        <v>21.01</v>
      </c>
      <c r="L763" s="143">
        <f t="shared" si="66"/>
        <v>394.4</v>
      </c>
      <c r="M763" s="143">
        <f t="shared" si="67"/>
        <v>415.41</v>
      </c>
      <c r="N763" s="29">
        <f t="shared" si="63"/>
        <v>1.389903288280115E-4</v>
      </c>
    </row>
    <row r="764" spans="1:14" ht="27" customHeight="1" x14ac:dyDescent="0.25">
      <c r="A764" s="23" t="s">
        <v>1149</v>
      </c>
      <c r="B764" s="24">
        <v>89395</v>
      </c>
      <c r="C764" s="31" t="s">
        <v>92</v>
      </c>
      <c r="D764" s="23" t="s">
        <v>952</v>
      </c>
      <c r="E764" s="26" t="s">
        <v>366</v>
      </c>
      <c r="F764" s="27">
        <v>3</v>
      </c>
      <c r="G764" s="27">
        <v>3</v>
      </c>
      <c r="H764" s="161">
        <v>6.96</v>
      </c>
      <c r="I764" s="174">
        <v>5.24</v>
      </c>
      <c r="J764" s="143">
        <f t="shared" si="64"/>
        <v>12.2</v>
      </c>
      <c r="K764" s="143">
        <f t="shared" si="65"/>
        <v>20.88</v>
      </c>
      <c r="L764" s="143">
        <f t="shared" si="66"/>
        <v>15.72</v>
      </c>
      <c r="M764" s="143">
        <f t="shared" si="67"/>
        <v>36.6</v>
      </c>
      <c r="N764" s="29">
        <f t="shared" si="63"/>
        <v>1.2245843949604537E-5</v>
      </c>
    </row>
    <row r="765" spans="1:14" ht="27" customHeight="1" x14ac:dyDescent="0.25">
      <c r="A765" s="23" t="s">
        <v>1150</v>
      </c>
      <c r="B765" s="24">
        <v>89398</v>
      </c>
      <c r="C765" s="31" t="s">
        <v>92</v>
      </c>
      <c r="D765" s="23" t="s">
        <v>1151</v>
      </c>
      <c r="E765" s="26" t="s">
        <v>366</v>
      </c>
      <c r="F765" s="27">
        <v>4</v>
      </c>
      <c r="G765" s="27">
        <v>4</v>
      </c>
      <c r="H765" s="161">
        <v>8.3000000000000007</v>
      </c>
      <c r="I765" s="174">
        <v>10.38</v>
      </c>
      <c r="J765" s="143">
        <f t="shared" si="64"/>
        <v>18.68</v>
      </c>
      <c r="K765" s="143">
        <f t="shared" si="65"/>
        <v>33.200000000000003</v>
      </c>
      <c r="L765" s="143">
        <f t="shared" si="66"/>
        <v>41.52</v>
      </c>
      <c r="M765" s="143">
        <f t="shared" si="67"/>
        <v>74.72</v>
      </c>
      <c r="N765" s="29">
        <f t="shared" si="63"/>
        <v>2.5000258467607951E-5</v>
      </c>
    </row>
    <row r="766" spans="1:14" ht="27" x14ac:dyDescent="0.25">
      <c r="A766" s="23" t="s">
        <v>1152</v>
      </c>
      <c r="B766" s="24">
        <v>89625</v>
      </c>
      <c r="C766" s="31" t="s">
        <v>92</v>
      </c>
      <c r="D766" s="23" t="s">
        <v>706</v>
      </c>
      <c r="E766" s="26" t="s">
        <v>366</v>
      </c>
      <c r="F766" s="27">
        <v>5</v>
      </c>
      <c r="G766" s="27">
        <v>5</v>
      </c>
      <c r="H766" s="161">
        <v>5.82</v>
      </c>
      <c r="I766" s="174">
        <v>19.98</v>
      </c>
      <c r="J766" s="143">
        <f t="shared" si="64"/>
        <v>25.8</v>
      </c>
      <c r="K766" s="143">
        <f t="shared" si="65"/>
        <v>29.1</v>
      </c>
      <c r="L766" s="143">
        <f t="shared" si="66"/>
        <v>99.9</v>
      </c>
      <c r="M766" s="143">
        <f t="shared" si="67"/>
        <v>129</v>
      </c>
      <c r="N766" s="29">
        <f t="shared" si="63"/>
        <v>4.3161581133852061E-5</v>
      </c>
    </row>
    <row r="767" spans="1:14" ht="27" x14ac:dyDescent="0.25">
      <c r="A767" s="23" t="s">
        <v>1153</v>
      </c>
      <c r="B767" s="24">
        <v>89627</v>
      </c>
      <c r="C767" s="31" t="s">
        <v>92</v>
      </c>
      <c r="D767" s="23" t="s">
        <v>529</v>
      </c>
      <c r="E767" s="26" t="s">
        <v>366</v>
      </c>
      <c r="F767" s="27">
        <v>2</v>
      </c>
      <c r="G767" s="27">
        <v>2</v>
      </c>
      <c r="H767" s="161">
        <v>4.5199999999999996</v>
      </c>
      <c r="I767" s="174">
        <v>16.89</v>
      </c>
      <c r="J767" s="143">
        <f t="shared" si="64"/>
        <v>21.41</v>
      </c>
      <c r="K767" s="143">
        <f t="shared" si="65"/>
        <v>9.0399999999999991</v>
      </c>
      <c r="L767" s="143">
        <f t="shared" si="66"/>
        <v>33.78</v>
      </c>
      <c r="M767" s="143">
        <f t="shared" si="67"/>
        <v>42.82</v>
      </c>
      <c r="N767" s="29">
        <f t="shared" si="63"/>
        <v>1.4326968249236784E-5</v>
      </c>
    </row>
    <row r="768" spans="1:14" ht="18" x14ac:dyDescent="0.25">
      <c r="A768" s="23" t="s">
        <v>1154</v>
      </c>
      <c r="B768" s="24">
        <v>81425</v>
      </c>
      <c r="C768" s="25" t="s">
        <v>71</v>
      </c>
      <c r="D768" s="23" t="s">
        <v>708</v>
      </c>
      <c r="E768" s="26" t="s">
        <v>85</v>
      </c>
      <c r="F768" s="27">
        <v>2</v>
      </c>
      <c r="G768" s="27">
        <v>2</v>
      </c>
      <c r="H768" s="161">
        <v>10.74</v>
      </c>
      <c r="I768" s="174">
        <v>16.059999999999999</v>
      </c>
      <c r="J768" s="143">
        <f t="shared" si="64"/>
        <v>26.799999999999997</v>
      </c>
      <c r="K768" s="143">
        <f t="shared" si="65"/>
        <v>21.48</v>
      </c>
      <c r="L768" s="143">
        <f t="shared" si="66"/>
        <v>32.119999999999997</v>
      </c>
      <c r="M768" s="143">
        <f t="shared" si="67"/>
        <v>53.6</v>
      </c>
      <c r="N768" s="29">
        <f t="shared" si="63"/>
        <v>1.7933804254065661E-5</v>
      </c>
    </row>
    <row r="769" spans="1:14" ht="27" x14ac:dyDescent="0.25">
      <c r="A769" s="23" t="s">
        <v>1155</v>
      </c>
      <c r="B769" s="24">
        <v>89364</v>
      </c>
      <c r="C769" s="31" t="s">
        <v>92</v>
      </c>
      <c r="D769" s="23" t="s">
        <v>698</v>
      </c>
      <c r="E769" s="26" t="s">
        <v>366</v>
      </c>
      <c r="F769" s="27">
        <v>8</v>
      </c>
      <c r="G769" s="27">
        <v>8</v>
      </c>
      <c r="H769" s="161">
        <v>5.21</v>
      </c>
      <c r="I769" s="174">
        <v>6.98</v>
      </c>
      <c r="J769" s="143">
        <f t="shared" si="64"/>
        <v>12.190000000000001</v>
      </c>
      <c r="K769" s="143">
        <f t="shared" si="65"/>
        <v>41.68</v>
      </c>
      <c r="L769" s="143">
        <f t="shared" si="66"/>
        <v>55.84</v>
      </c>
      <c r="M769" s="143">
        <f t="shared" si="67"/>
        <v>97.52</v>
      </c>
      <c r="N769" s="29">
        <f t="shared" si="63"/>
        <v>3.2628816993591106E-5</v>
      </c>
    </row>
    <row r="770" spans="1:14" ht="27" x14ac:dyDescent="0.25">
      <c r="A770" s="23" t="s">
        <v>1156</v>
      </c>
      <c r="B770" s="24">
        <v>89369</v>
      </c>
      <c r="C770" s="31" t="s">
        <v>92</v>
      </c>
      <c r="D770" s="23" t="s">
        <v>700</v>
      </c>
      <c r="E770" s="26" t="s">
        <v>366</v>
      </c>
      <c r="F770" s="27">
        <v>11</v>
      </c>
      <c r="G770" s="27">
        <v>11</v>
      </c>
      <c r="H770" s="161">
        <v>6.22</v>
      </c>
      <c r="I770" s="174">
        <v>13.39</v>
      </c>
      <c r="J770" s="143">
        <f t="shared" si="64"/>
        <v>19.61</v>
      </c>
      <c r="K770" s="143">
        <f t="shared" si="65"/>
        <v>68.42</v>
      </c>
      <c r="L770" s="143">
        <f t="shared" si="66"/>
        <v>147.29</v>
      </c>
      <c r="M770" s="143">
        <f t="shared" si="67"/>
        <v>215.71</v>
      </c>
      <c r="N770" s="29">
        <f t="shared" si="63"/>
        <v>7.2173524545606415E-5</v>
      </c>
    </row>
    <row r="771" spans="1:14" ht="27" customHeight="1" x14ac:dyDescent="0.25">
      <c r="A771" s="23" t="s">
        <v>1157</v>
      </c>
      <c r="B771" s="24">
        <v>89503</v>
      </c>
      <c r="C771" s="31" t="s">
        <v>92</v>
      </c>
      <c r="D771" s="30" t="s">
        <v>702</v>
      </c>
      <c r="E771" s="26" t="s">
        <v>366</v>
      </c>
      <c r="F771" s="27">
        <v>4</v>
      </c>
      <c r="G771" s="27">
        <v>4</v>
      </c>
      <c r="H771" s="161">
        <v>4.37</v>
      </c>
      <c r="I771" s="174">
        <v>25.88</v>
      </c>
      <c r="J771" s="143">
        <f t="shared" si="64"/>
        <v>30.25</v>
      </c>
      <c r="K771" s="143">
        <f t="shared" si="65"/>
        <v>17.48</v>
      </c>
      <c r="L771" s="143">
        <f t="shared" si="66"/>
        <v>103.52</v>
      </c>
      <c r="M771" s="143">
        <f t="shared" si="67"/>
        <v>121</v>
      </c>
      <c r="N771" s="29">
        <f t="shared" si="63"/>
        <v>4.0484893931752705E-5</v>
      </c>
    </row>
    <row r="772" spans="1:14" ht="36" customHeight="1" x14ac:dyDescent="0.25">
      <c r="A772" s="32" t="s">
        <v>1158</v>
      </c>
      <c r="B772" s="33">
        <v>89366</v>
      </c>
      <c r="C772" s="26" t="s">
        <v>92</v>
      </c>
      <c r="D772" s="23" t="s">
        <v>1159</v>
      </c>
      <c r="E772" s="26" t="s">
        <v>366</v>
      </c>
      <c r="F772" s="27">
        <v>3</v>
      </c>
      <c r="G772" s="27">
        <v>3</v>
      </c>
      <c r="H772" s="161">
        <v>4.8600000000000003</v>
      </c>
      <c r="I772" s="174">
        <v>12.94</v>
      </c>
      <c r="J772" s="143">
        <f t="shared" si="64"/>
        <v>17.8</v>
      </c>
      <c r="K772" s="143">
        <f t="shared" si="65"/>
        <v>14.58</v>
      </c>
      <c r="L772" s="143">
        <f t="shared" si="66"/>
        <v>38.82</v>
      </c>
      <c r="M772" s="143">
        <f t="shared" si="67"/>
        <v>53.4</v>
      </c>
      <c r="N772" s="29">
        <f t="shared" si="63"/>
        <v>1.7866887074013178E-5</v>
      </c>
    </row>
    <row r="773" spans="1:14" ht="18" x14ac:dyDescent="0.25">
      <c r="A773" s="23" t="s">
        <v>1160</v>
      </c>
      <c r="B773" s="24">
        <v>81360</v>
      </c>
      <c r="C773" s="25" t="s">
        <v>71</v>
      </c>
      <c r="D773" s="23" t="s">
        <v>713</v>
      </c>
      <c r="E773" s="26" t="s">
        <v>85</v>
      </c>
      <c r="F773" s="27">
        <v>5</v>
      </c>
      <c r="G773" s="27">
        <v>5</v>
      </c>
      <c r="H773" s="161">
        <v>4.08</v>
      </c>
      <c r="I773" s="174">
        <v>8.27</v>
      </c>
      <c r="J773" s="143">
        <f t="shared" si="64"/>
        <v>12.35</v>
      </c>
      <c r="K773" s="143">
        <f t="shared" si="65"/>
        <v>20.399999999999999</v>
      </c>
      <c r="L773" s="143">
        <f t="shared" si="66"/>
        <v>41.35</v>
      </c>
      <c r="M773" s="143">
        <f t="shared" si="67"/>
        <v>61.75</v>
      </c>
      <c r="N773" s="29">
        <f t="shared" si="63"/>
        <v>2.0660679341204376E-5</v>
      </c>
    </row>
    <row r="774" spans="1:14" ht="27" x14ac:dyDescent="0.25">
      <c r="A774" s="23" t="s">
        <v>1161</v>
      </c>
      <c r="B774" s="23" t="s">
        <v>1162</v>
      </c>
      <c r="C774" s="31" t="s">
        <v>364</v>
      </c>
      <c r="D774" s="23" t="s">
        <v>1163</v>
      </c>
      <c r="E774" s="26" t="s">
        <v>366</v>
      </c>
      <c r="F774" s="27">
        <v>1</v>
      </c>
      <c r="G774" s="27">
        <v>1</v>
      </c>
      <c r="H774" s="161">
        <v>5.15</v>
      </c>
      <c r="I774" s="174">
        <v>8.26</v>
      </c>
      <c r="J774" s="143">
        <f t="shared" si="64"/>
        <v>13.41</v>
      </c>
      <c r="K774" s="143">
        <f t="shared" si="65"/>
        <v>5.15</v>
      </c>
      <c r="L774" s="143">
        <f t="shared" si="66"/>
        <v>8.26</v>
      </c>
      <c r="M774" s="143">
        <f t="shared" si="67"/>
        <v>13.41</v>
      </c>
      <c r="N774" s="29">
        <f t="shared" si="63"/>
        <v>4.4867969225190394E-6</v>
      </c>
    </row>
    <row r="775" spans="1:14" ht="18" x14ac:dyDescent="0.25">
      <c r="A775" s="23" t="s">
        <v>1164</v>
      </c>
      <c r="B775" s="24">
        <v>81179</v>
      </c>
      <c r="C775" s="25" t="s">
        <v>71</v>
      </c>
      <c r="D775" s="23" t="s">
        <v>1165</v>
      </c>
      <c r="E775" s="26" t="s">
        <v>85</v>
      </c>
      <c r="F775" s="27">
        <v>2</v>
      </c>
      <c r="G775" s="27">
        <v>2</v>
      </c>
      <c r="H775" s="161">
        <v>5.01</v>
      </c>
      <c r="I775" s="174">
        <v>4.97</v>
      </c>
      <c r="J775" s="143">
        <f t="shared" si="64"/>
        <v>9.98</v>
      </c>
      <c r="K775" s="143">
        <f t="shared" si="65"/>
        <v>10.02</v>
      </c>
      <c r="L775" s="143">
        <f t="shared" si="66"/>
        <v>9.94</v>
      </c>
      <c r="M775" s="143">
        <f t="shared" si="67"/>
        <v>19.96</v>
      </c>
      <c r="N775" s="29">
        <f t="shared" si="63"/>
        <v>6.6783345692378846E-6</v>
      </c>
    </row>
    <row r="776" spans="1:14" ht="18" x14ac:dyDescent="0.25">
      <c r="A776" s="23" t="s">
        <v>1166</v>
      </c>
      <c r="B776" s="24">
        <v>81180</v>
      </c>
      <c r="C776" s="25" t="s">
        <v>71</v>
      </c>
      <c r="D776" s="23" t="s">
        <v>533</v>
      </c>
      <c r="E776" s="26" t="s">
        <v>85</v>
      </c>
      <c r="F776" s="27">
        <v>3</v>
      </c>
      <c r="G776" s="27">
        <v>3</v>
      </c>
      <c r="H776" s="161">
        <v>5.01</v>
      </c>
      <c r="I776" s="174">
        <v>6.54</v>
      </c>
      <c r="J776" s="143">
        <f t="shared" si="64"/>
        <v>11.55</v>
      </c>
      <c r="K776" s="143">
        <f t="shared" si="65"/>
        <v>15.03</v>
      </c>
      <c r="L776" s="143">
        <f t="shared" si="66"/>
        <v>19.62</v>
      </c>
      <c r="M776" s="143">
        <f t="shared" si="67"/>
        <v>34.65</v>
      </c>
      <c r="N776" s="29">
        <f t="shared" si="63"/>
        <v>1.1593401444092819E-5</v>
      </c>
    </row>
    <row r="777" spans="1:14" ht="36" x14ac:dyDescent="0.25">
      <c r="A777" s="32" t="s">
        <v>1167</v>
      </c>
      <c r="B777" s="33">
        <v>89985</v>
      </c>
      <c r="C777" s="26" t="s">
        <v>92</v>
      </c>
      <c r="D777" s="23" t="s">
        <v>1168</v>
      </c>
      <c r="E777" s="26" t="s">
        <v>366</v>
      </c>
      <c r="F777" s="27">
        <v>1</v>
      </c>
      <c r="G777" s="27">
        <v>1</v>
      </c>
      <c r="H777" s="161">
        <v>7.6</v>
      </c>
      <c r="I777" s="174">
        <v>75.91</v>
      </c>
      <c r="J777" s="143">
        <f t="shared" si="64"/>
        <v>83.509999999999991</v>
      </c>
      <c r="K777" s="143">
        <f t="shared" si="65"/>
        <v>7.6</v>
      </c>
      <c r="L777" s="143">
        <f t="shared" si="66"/>
        <v>75.91</v>
      </c>
      <c r="M777" s="143">
        <f t="shared" si="67"/>
        <v>83.51</v>
      </c>
      <c r="N777" s="29">
        <f t="shared" si="63"/>
        <v>2.7941268530914616E-5</v>
      </c>
    </row>
    <row r="778" spans="1:14" ht="18" x14ac:dyDescent="0.25">
      <c r="A778" s="23" t="s">
        <v>1169</v>
      </c>
      <c r="B778" s="24">
        <v>80926</v>
      </c>
      <c r="C778" s="25" t="s">
        <v>71</v>
      </c>
      <c r="D778" s="23" t="s">
        <v>535</v>
      </c>
      <c r="E778" s="26" t="s">
        <v>85</v>
      </c>
      <c r="F778" s="27">
        <v>6</v>
      </c>
      <c r="G778" s="27">
        <v>6</v>
      </c>
      <c r="H778" s="161">
        <v>21.84</v>
      </c>
      <c r="I778" s="174">
        <v>69.349999999999994</v>
      </c>
      <c r="J778" s="143">
        <f t="shared" si="64"/>
        <v>91.19</v>
      </c>
      <c r="K778" s="143">
        <f t="shared" si="65"/>
        <v>131.04</v>
      </c>
      <c r="L778" s="143">
        <f t="shared" si="66"/>
        <v>416.1</v>
      </c>
      <c r="M778" s="143">
        <f t="shared" si="67"/>
        <v>547.14</v>
      </c>
      <c r="N778" s="29">
        <f t="shared" si="63"/>
        <v>1.8306532946957995E-4</v>
      </c>
    </row>
    <row r="779" spans="1:14" ht="18" x14ac:dyDescent="0.25">
      <c r="A779" s="23" t="s">
        <v>1170</v>
      </c>
      <c r="B779" s="24">
        <v>80927</v>
      </c>
      <c r="C779" s="25" t="s">
        <v>71</v>
      </c>
      <c r="D779" s="23" t="s">
        <v>719</v>
      </c>
      <c r="E779" s="26" t="s">
        <v>85</v>
      </c>
      <c r="F779" s="27">
        <v>5</v>
      </c>
      <c r="G779" s="27">
        <v>5</v>
      </c>
      <c r="H779" s="161">
        <v>21.84</v>
      </c>
      <c r="I779" s="174">
        <v>94.5</v>
      </c>
      <c r="J779" s="143">
        <f t="shared" si="64"/>
        <v>116.34</v>
      </c>
      <c r="K779" s="143">
        <f t="shared" si="65"/>
        <v>109.2</v>
      </c>
      <c r="L779" s="143">
        <f t="shared" si="66"/>
        <v>472.5</v>
      </c>
      <c r="M779" s="143">
        <f t="shared" si="67"/>
        <v>581.70000000000005</v>
      </c>
      <c r="N779" s="29">
        <f t="shared" si="63"/>
        <v>1.9462861818264919E-4</v>
      </c>
    </row>
    <row r="780" spans="1:14" ht="18" x14ac:dyDescent="0.25">
      <c r="A780" s="23" t="s">
        <v>1171</v>
      </c>
      <c r="B780" s="24">
        <v>80929</v>
      </c>
      <c r="C780" s="25" t="s">
        <v>71</v>
      </c>
      <c r="D780" s="23" t="s">
        <v>721</v>
      </c>
      <c r="E780" s="26" t="s">
        <v>85</v>
      </c>
      <c r="F780" s="27">
        <v>1</v>
      </c>
      <c r="G780" s="27">
        <v>1</v>
      </c>
      <c r="H780" s="161">
        <v>34.03</v>
      </c>
      <c r="I780" s="174">
        <v>140.77000000000001</v>
      </c>
      <c r="J780" s="143">
        <f t="shared" si="64"/>
        <v>174.8</v>
      </c>
      <c r="K780" s="143">
        <f t="shared" si="65"/>
        <v>34.03</v>
      </c>
      <c r="L780" s="143">
        <f t="shared" si="66"/>
        <v>140.77000000000001</v>
      </c>
      <c r="M780" s="143">
        <f t="shared" si="67"/>
        <v>174.8</v>
      </c>
      <c r="N780" s="29">
        <f t="shared" si="63"/>
        <v>5.8485615365870856E-5</v>
      </c>
    </row>
    <row r="781" spans="1:14" ht="18" x14ac:dyDescent="0.25">
      <c r="A781" s="34" t="s">
        <v>1172</v>
      </c>
      <c r="B781" s="51"/>
      <c r="C781" s="51"/>
      <c r="D781" s="34" t="s">
        <v>537</v>
      </c>
      <c r="E781" s="52"/>
      <c r="F781" s="52"/>
      <c r="G781" s="52"/>
      <c r="H781" s="165"/>
      <c r="I781" s="178"/>
      <c r="J781" s="151"/>
      <c r="K781" s="147"/>
      <c r="L781" s="147"/>
      <c r="M781" s="147">
        <f>SUM(M782:M798)</f>
        <v>5165.45</v>
      </c>
      <c r="N781" s="37">
        <f t="shared" si="63"/>
        <v>1.7282867385105124E-3</v>
      </c>
    </row>
    <row r="782" spans="1:14" ht="36" x14ac:dyDescent="0.25">
      <c r="A782" s="32" t="s">
        <v>1173</v>
      </c>
      <c r="B782" s="33">
        <v>89711</v>
      </c>
      <c r="C782" s="26" t="s">
        <v>92</v>
      </c>
      <c r="D782" s="23" t="s">
        <v>724</v>
      </c>
      <c r="E782" s="26" t="s">
        <v>203</v>
      </c>
      <c r="F782" s="27">
        <v>6.69</v>
      </c>
      <c r="G782" s="27">
        <v>6.69</v>
      </c>
      <c r="H782" s="161">
        <v>10.06</v>
      </c>
      <c r="I782" s="174">
        <v>8.98</v>
      </c>
      <c r="J782" s="143">
        <f t="shared" si="64"/>
        <v>19.04</v>
      </c>
      <c r="K782" s="143">
        <f t="shared" si="65"/>
        <v>67.3</v>
      </c>
      <c r="L782" s="143">
        <f t="shared" si="66"/>
        <v>60.07</v>
      </c>
      <c r="M782" s="143">
        <f t="shared" si="67"/>
        <v>127.37</v>
      </c>
      <c r="N782" s="29">
        <f t="shared" si="63"/>
        <v>4.2616206116424316E-5</v>
      </c>
    </row>
    <row r="783" spans="1:14" ht="36" x14ac:dyDescent="0.25">
      <c r="A783" s="32" t="s">
        <v>1174</v>
      </c>
      <c r="B783" s="33">
        <v>89712</v>
      </c>
      <c r="C783" s="26" t="s">
        <v>92</v>
      </c>
      <c r="D783" s="30" t="s">
        <v>726</v>
      </c>
      <c r="E783" s="26" t="s">
        <v>203</v>
      </c>
      <c r="F783" s="27">
        <v>50.38</v>
      </c>
      <c r="G783" s="27">
        <v>50.38</v>
      </c>
      <c r="H783" s="161">
        <v>10.93</v>
      </c>
      <c r="I783" s="174">
        <v>13.46</v>
      </c>
      <c r="J783" s="143">
        <f t="shared" si="64"/>
        <v>24.39</v>
      </c>
      <c r="K783" s="143">
        <f t="shared" si="65"/>
        <v>550.65</v>
      </c>
      <c r="L783" s="143">
        <f t="shared" si="66"/>
        <v>678.11</v>
      </c>
      <c r="M783" s="143">
        <f t="shared" si="67"/>
        <v>1228.76</v>
      </c>
      <c r="N783" s="29">
        <f t="shared" si="63"/>
        <v>4.1112577080645006E-4</v>
      </c>
    </row>
    <row r="784" spans="1:14" ht="36" x14ac:dyDescent="0.25">
      <c r="A784" s="32" t="s">
        <v>1175</v>
      </c>
      <c r="B784" s="33">
        <v>89714</v>
      </c>
      <c r="C784" s="26" t="s">
        <v>92</v>
      </c>
      <c r="D784" s="23" t="s">
        <v>1176</v>
      </c>
      <c r="E784" s="26" t="s">
        <v>203</v>
      </c>
      <c r="F784" s="27">
        <v>15.71</v>
      </c>
      <c r="G784" s="27">
        <v>15.71</v>
      </c>
      <c r="H784" s="161">
        <v>15.27</v>
      </c>
      <c r="I784" s="174">
        <v>21.19</v>
      </c>
      <c r="J784" s="143">
        <f t="shared" si="64"/>
        <v>36.46</v>
      </c>
      <c r="K784" s="143">
        <f t="shared" si="65"/>
        <v>239.89</v>
      </c>
      <c r="L784" s="143">
        <f t="shared" si="66"/>
        <v>332.89</v>
      </c>
      <c r="M784" s="143">
        <f t="shared" si="67"/>
        <v>572.78</v>
      </c>
      <c r="N784" s="29">
        <f t="shared" si="63"/>
        <v>1.9164411195230838E-4</v>
      </c>
    </row>
    <row r="785" spans="1:14" ht="36" customHeight="1" x14ac:dyDescent="0.25">
      <c r="A785" s="32" t="s">
        <v>1177</v>
      </c>
      <c r="B785" s="33">
        <v>89783</v>
      </c>
      <c r="C785" s="26" t="s">
        <v>92</v>
      </c>
      <c r="D785" s="30" t="s">
        <v>1178</v>
      </c>
      <c r="E785" s="26" t="s">
        <v>366</v>
      </c>
      <c r="F785" s="27">
        <v>1</v>
      </c>
      <c r="G785" s="27">
        <v>1</v>
      </c>
      <c r="H785" s="161">
        <v>5.81</v>
      </c>
      <c r="I785" s="174">
        <v>7.81</v>
      </c>
      <c r="J785" s="143">
        <f t="shared" si="64"/>
        <v>13.62</v>
      </c>
      <c r="K785" s="143">
        <f t="shared" si="65"/>
        <v>5.81</v>
      </c>
      <c r="L785" s="143">
        <f t="shared" si="66"/>
        <v>7.81</v>
      </c>
      <c r="M785" s="143">
        <f t="shared" si="67"/>
        <v>13.62</v>
      </c>
      <c r="N785" s="29">
        <f t="shared" ref="N785:N848" si="68">M785/$M$1279</f>
        <v>4.5570599615741476E-6</v>
      </c>
    </row>
    <row r="786" spans="1:14" ht="36" customHeight="1" x14ac:dyDescent="0.25">
      <c r="A786" s="32" t="s">
        <v>1179</v>
      </c>
      <c r="B786" s="33">
        <v>89785</v>
      </c>
      <c r="C786" s="26" t="s">
        <v>92</v>
      </c>
      <c r="D786" s="30" t="s">
        <v>1180</v>
      </c>
      <c r="E786" s="26" t="s">
        <v>366</v>
      </c>
      <c r="F786" s="27">
        <v>8</v>
      </c>
      <c r="G786" s="27">
        <v>8</v>
      </c>
      <c r="H786" s="161">
        <v>6.32</v>
      </c>
      <c r="I786" s="174">
        <v>18.61</v>
      </c>
      <c r="J786" s="143">
        <f t="shared" si="64"/>
        <v>24.93</v>
      </c>
      <c r="K786" s="143">
        <f t="shared" si="65"/>
        <v>50.56</v>
      </c>
      <c r="L786" s="143">
        <f t="shared" si="66"/>
        <v>148.88</v>
      </c>
      <c r="M786" s="143">
        <f t="shared" si="67"/>
        <v>199.44</v>
      </c>
      <c r="N786" s="29">
        <f t="shared" si="68"/>
        <v>6.6729811948336857E-5</v>
      </c>
    </row>
    <row r="787" spans="1:14" ht="18" x14ac:dyDescent="0.25">
      <c r="A787" s="23" t="s">
        <v>1181</v>
      </c>
      <c r="B787" s="23" t="s">
        <v>964</v>
      </c>
      <c r="C787" s="31" t="s">
        <v>364</v>
      </c>
      <c r="D787" s="23" t="s">
        <v>965</v>
      </c>
      <c r="E787" s="26" t="s">
        <v>366</v>
      </c>
      <c r="F787" s="27">
        <v>2</v>
      </c>
      <c r="G787" s="27">
        <v>2</v>
      </c>
      <c r="H787" s="161">
        <v>11.34</v>
      </c>
      <c r="I787" s="174">
        <v>28.04</v>
      </c>
      <c r="J787" s="143">
        <f t="shared" ref="J787:J850" si="69">H787+I787</f>
        <v>39.379999999999995</v>
      </c>
      <c r="K787" s="143">
        <f t="shared" si="65"/>
        <v>22.68</v>
      </c>
      <c r="L787" s="143">
        <f t="shared" si="66"/>
        <v>56.08</v>
      </c>
      <c r="M787" s="143">
        <f t="shared" si="67"/>
        <v>78.760000000000005</v>
      </c>
      <c r="N787" s="29">
        <f t="shared" si="68"/>
        <v>2.6351985504668125E-5</v>
      </c>
    </row>
    <row r="788" spans="1:14" ht="36" customHeight="1" x14ac:dyDescent="0.25">
      <c r="A788" s="32" t="s">
        <v>1182</v>
      </c>
      <c r="B788" s="33">
        <v>89784</v>
      </c>
      <c r="C788" s="26" t="s">
        <v>92</v>
      </c>
      <c r="D788" s="23" t="s">
        <v>1183</v>
      </c>
      <c r="E788" s="26" t="s">
        <v>366</v>
      </c>
      <c r="F788" s="27">
        <v>4</v>
      </c>
      <c r="G788" s="27">
        <v>4</v>
      </c>
      <c r="H788" s="161">
        <v>6.32</v>
      </c>
      <c r="I788" s="174">
        <v>16.7</v>
      </c>
      <c r="J788" s="143">
        <f t="shared" si="69"/>
        <v>23.02</v>
      </c>
      <c r="K788" s="143">
        <f t="shared" ref="K788:K851" si="70">TRUNC(H788*G788,2)</f>
        <v>25.28</v>
      </c>
      <c r="L788" s="143">
        <f t="shared" ref="L788:L851" si="71">TRUNC(I788*G788,2)</f>
        <v>66.8</v>
      </c>
      <c r="M788" s="143">
        <f t="shared" ref="M788:M851" si="72">TRUNC((I788+H788)*G788,2)</f>
        <v>92.08</v>
      </c>
      <c r="N788" s="29">
        <f t="shared" si="68"/>
        <v>3.0808669696163549E-5</v>
      </c>
    </row>
    <row r="789" spans="1:14" ht="36" customHeight="1" x14ac:dyDescent="0.25">
      <c r="A789" s="32" t="s">
        <v>1184</v>
      </c>
      <c r="B789" s="33">
        <v>89731</v>
      </c>
      <c r="C789" s="26" t="s">
        <v>92</v>
      </c>
      <c r="D789" s="30" t="s">
        <v>1185</v>
      </c>
      <c r="E789" s="26" t="s">
        <v>366</v>
      </c>
      <c r="F789" s="27">
        <v>18</v>
      </c>
      <c r="G789" s="27">
        <v>18</v>
      </c>
      <c r="H789" s="161">
        <v>4.7300000000000004</v>
      </c>
      <c r="I789" s="174">
        <v>8.89</v>
      </c>
      <c r="J789" s="143">
        <f t="shared" si="69"/>
        <v>13.620000000000001</v>
      </c>
      <c r="K789" s="143">
        <f t="shared" si="70"/>
        <v>85.14</v>
      </c>
      <c r="L789" s="143">
        <f t="shared" si="71"/>
        <v>160.02000000000001</v>
      </c>
      <c r="M789" s="143">
        <f t="shared" si="72"/>
        <v>245.16</v>
      </c>
      <c r="N789" s="29">
        <f t="shared" si="68"/>
        <v>8.2027079308334659E-5</v>
      </c>
    </row>
    <row r="790" spans="1:14" ht="36" customHeight="1" x14ac:dyDescent="0.25">
      <c r="A790" s="32" t="s">
        <v>1186</v>
      </c>
      <c r="B790" s="33">
        <v>89744</v>
      </c>
      <c r="C790" s="26" t="s">
        <v>92</v>
      </c>
      <c r="D790" s="30" t="s">
        <v>1187</v>
      </c>
      <c r="E790" s="26" t="s">
        <v>366</v>
      </c>
      <c r="F790" s="27">
        <v>1</v>
      </c>
      <c r="G790" s="27">
        <v>1</v>
      </c>
      <c r="H790" s="161">
        <v>6.61</v>
      </c>
      <c r="I790" s="174">
        <v>19.989999999999998</v>
      </c>
      <c r="J790" s="143">
        <f t="shared" si="69"/>
        <v>26.599999999999998</v>
      </c>
      <c r="K790" s="143">
        <f t="shared" si="70"/>
        <v>6.61</v>
      </c>
      <c r="L790" s="143">
        <f t="shared" si="71"/>
        <v>19.989999999999998</v>
      </c>
      <c r="M790" s="143">
        <f t="shared" si="72"/>
        <v>26.6</v>
      </c>
      <c r="N790" s="29">
        <f t="shared" si="68"/>
        <v>8.8999849469803472E-6</v>
      </c>
    </row>
    <row r="791" spans="1:14" ht="27" x14ac:dyDescent="0.25">
      <c r="A791" s="23" t="s">
        <v>1188</v>
      </c>
      <c r="B791" s="23" t="s">
        <v>741</v>
      </c>
      <c r="C791" s="31" t="s">
        <v>364</v>
      </c>
      <c r="D791" s="30" t="s">
        <v>1189</v>
      </c>
      <c r="E791" s="26" t="s">
        <v>366</v>
      </c>
      <c r="F791" s="27">
        <v>6</v>
      </c>
      <c r="G791" s="27">
        <v>6</v>
      </c>
      <c r="H791" s="161">
        <v>11.34</v>
      </c>
      <c r="I791" s="174">
        <v>8.06</v>
      </c>
      <c r="J791" s="143">
        <f t="shared" si="69"/>
        <v>19.399999999999999</v>
      </c>
      <c r="K791" s="143">
        <f t="shared" si="70"/>
        <v>68.040000000000006</v>
      </c>
      <c r="L791" s="143">
        <f t="shared" si="71"/>
        <v>48.36</v>
      </c>
      <c r="M791" s="143">
        <f t="shared" si="72"/>
        <v>116.4</v>
      </c>
      <c r="N791" s="29">
        <f t="shared" si="68"/>
        <v>3.8945798790545577E-5</v>
      </c>
    </row>
    <row r="792" spans="1:14" ht="45" customHeight="1" x14ac:dyDescent="0.25">
      <c r="A792" s="32" t="s">
        <v>1190</v>
      </c>
      <c r="B792" s="33">
        <v>89726</v>
      </c>
      <c r="C792" s="26" t="s">
        <v>92</v>
      </c>
      <c r="D792" s="23" t="s">
        <v>735</v>
      </c>
      <c r="E792" s="26" t="s">
        <v>366</v>
      </c>
      <c r="F792" s="27">
        <v>2</v>
      </c>
      <c r="G792" s="27">
        <v>2</v>
      </c>
      <c r="H792" s="161">
        <v>4.3499999999999996</v>
      </c>
      <c r="I792" s="174">
        <v>3.84</v>
      </c>
      <c r="J792" s="143">
        <f t="shared" si="69"/>
        <v>8.19</v>
      </c>
      <c r="K792" s="143">
        <f t="shared" si="70"/>
        <v>8.6999999999999993</v>
      </c>
      <c r="L792" s="143">
        <f t="shared" si="71"/>
        <v>7.68</v>
      </c>
      <c r="M792" s="143">
        <f t="shared" si="72"/>
        <v>16.38</v>
      </c>
      <c r="N792" s="29">
        <f t="shared" si="68"/>
        <v>5.4805170462984238E-6</v>
      </c>
    </row>
    <row r="793" spans="1:14" ht="36" customHeight="1" x14ac:dyDescent="0.25">
      <c r="A793" s="32" t="s">
        <v>1191</v>
      </c>
      <c r="B793" s="33">
        <v>89728</v>
      </c>
      <c r="C793" s="26" t="s">
        <v>92</v>
      </c>
      <c r="D793" s="30" t="s">
        <v>730</v>
      </c>
      <c r="E793" s="26" t="s">
        <v>366</v>
      </c>
      <c r="F793" s="27">
        <v>6</v>
      </c>
      <c r="G793" s="27">
        <v>6</v>
      </c>
      <c r="H793" s="161">
        <v>4.3499999999999996</v>
      </c>
      <c r="I793" s="174">
        <v>7.37</v>
      </c>
      <c r="J793" s="143">
        <f t="shared" si="69"/>
        <v>11.719999999999999</v>
      </c>
      <c r="K793" s="143">
        <f t="shared" si="70"/>
        <v>26.1</v>
      </c>
      <c r="L793" s="143">
        <f t="shared" si="71"/>
        <v>44.22</v>
      </c>
      <c r="M793" s="143">
        <f t="shared" si="72"/>
        <v>70.319999999999993</v>
      </c>
      <c r="N793" s="29">
        <f t="shared" si="68"/>
        <v>2.3528080506453306E-5</v>
      </c>
    </row>
    <row r="794" spans="1:14" ht="18" x14ac:dyDescent="0.25">
      <c r="A794" s="23" t="s">
        <v>1192</v>
      </c>
      <c r="B794" s="23" t="s">
        <v>541</v>
      </c>
      <c r="C794" s="31" t="s">
        <v>364</v>
      </c>
      <c r="D794" s="23" t="s">
        <v>976</v>
      </c>
      <c r="E794" s="26" t="s">
        <v>366</v>
      </c>
      <c r="F794" s="27">
        <v>16</v>
      </c>
      <c r="G794" s="27">
        <v>16</v>
      </c>
      <c r="H794" s="161">
        <v>11.34</v>
      </c>
      <c r="I794" s="174">
        <v>17.78</v>
      </c>
      <c r="J794" s="143">
        <f t="shared" si="69"/>
        <v>29.12</v>
      </c>
      <c r="K794" s="143">
        <f t="shared" si="70"/>
        <v>181.44</v>
      </c>
      <c r="L794" s="143">
        <f t="shared" si="71"/>
        <v>284.48</v>
      </c>
      <c r="M794" s="143">
        <f t="shared" si="72"/>
        <v>465.92</v>
      </c>
      <c r="N794" s="29">
        <f t="shared" si="68"/>
        <v>1.5589026265026628E-4</v>
      </c>
    </row>
    <row r="795" spans="1:14" ht="18" x14ac:dyDescent="0.25">
      <c r="A795" s="23" t="s">
        <v>1193</v>
      </c>
      <c r="B795" s="23" t="s">
        <v>553</v>
      </c>
      <c r="C795" s="31" t="s">
        <v>364</v>
      </c>
      <c r="D795" s="23" t="s">
        <v>554</v>
      </c>
      <c r="E795" s="26" t="s">
        <v>366</v>
      </c>
      <c r="F795" s="27">
        <v>3</v>
      </c>
      <c r="G795" s="27">
        <v>3</v>
      </c>
      <c r="H795" s="161">
        <v>8.59</v>
      </c>
      <c r="I795" s="174">
        <v>12.22</v>
      </c>
      <c r="J795" s="143">
        <f t="shared" si="69"/>
        <v>20.810000000000002</v>
      </c>
      <c r="K795" s="143">
        <f t="shared" si="70"/>
        <v>25.77</v>
      </c>
      <c r="L795" s="143">
        <f t="shared" si="71"/>
        <v>36.659999999999997</v>
      </c>
      <c r="M795" s="143">
        <f t="shared" si="72"/>
        <v>62.43</v>
      </c>
      <c r="N795" s="29">
        <f t="shared" si="68"/>
        <v>2.0888197753382822E-5</v>
      </c>
    </row>
    <row r="796" spans="1:14" ht="18" x14ac:dyDescent="0.25">
      <c r="A796" s="23" t="s">
        <v>1194</v>
      </c>
      <c r="B796" s="23" t="s">
        <v>556</v>
      </c>
      <c r="C796" s="31" t="s">
        <v>364</v>
      </c>
      <c r="D796" s="23" t="s">
        <v>557</v>
      </c>
      <c r="E796" s="26" t="s">
        <v>366</v>
      </c>
      <c r="F796" s="27">
        <v>3</v>
      </c>
      <c r="G796" s="27">
        <v>3</v>
      </c>
      <c r="H796" s="161">
        <v>0.66</v>
      </c>
      <c r="I796" s="174">
        <v>9.99</v>
      </c>
      <c r="J796" s="143">
        <f t="shared" si="69"/>
        <v>10.65</v>
      </c>
      <c r="K796" s="143">
        <f t="shared" si="70"/>
        <v>1.98</v>
      </c>
      <c r="L796" s="143">
        <f t="shared" si="71"/>
        <v>29.97</v>
      </c>
      <c r="M796" s="143">
        <f t="shared" si="72"/>
        <v>31.95</v>
      </c>
      <c r="N796" s="29">
        <f t="shared" si="68"/>
        <v>1.0690019513384289E-5</v>
      </c>
    </row>
    <row r="797" spans="1:14" ht="36" customHeight="1" x14ac:dyDescent="0.25">
      <c r="A797" s="32" t="s">
        <v>1195</v>
      </c>
      <c r="B797" s="32" t="s">
        <v>550</v>
      </c>
      <c r="C797" s="26" t="s">
        <v>364</v>
      </c>
      <c r="D797" s="23" t="s">
        <v>980</v>
      </c>
      <c r="E797" s="26" t="s">
        <v>366</v>
      </c>
      <c r="F797" s="27">
        <v>9</v>
      </c>
      <c r="G797" s="27">
        <v>9</v>
      </c>
      <c r="H797" s="161">
        <v>8.59</v>
      </c>
      <c r="I797" s="174">
        <v>55.05</v>
      </c>
      <c r="J797" s="143">
        <f t="shared" si="69"/>
        <v>63.64</v>
      </c>
      <c r="K797" s="143">
        <f t="shared" si="70"/>
        <v>77.31</v>
      </c>
      <c r="L797" s="143">
        <f t="shared" si="71"/>
        <v>495.45</v>
      </c>
      <c r="M797" s="143">
        <f t="shared" si="72"/>
        <v>572.76</v>
      </c>
      <c r="N797" s="29">
        <f t="shared" si="68"/>
        <v>1.9163742023430315E-4</v>
      </c>
    </row>
    <row r="798" spans="1:14" ht="36" x14ac:dyDescent="0.25">
      <c r="A798" s="32" t="s">
        <v>1196</v>
      </c>
      <c r="B798" s="33">
        <v>98105</v>
      </c>
      <c r="C798" s="26" t="s">
        <v>92</v>
      </c>
      <c r="D798" s="30" t="s">
        <v>1197</v>
      </c>
      <c r="E798" s="26" t="s">
        <v>366</v>
      </c>
      <c r="F798" s="27">
        <v>2</v>
      </c>
      <c r="G798" s="27">
        <v>2</v>
      </c>
      <c r="H798" s="161">
        <v>256.35000000000002</v>
      </c>
      <c r="I798" s="174">
        <v>366.01</v>
      </c>
      <c r="J798" s="143">
        <f t="shared" si="69"/>
        <v>622.36</v>
      </c>
      <c r="K798" s="143">
        <f t="shared" si="70"/>
        <v>512.70000000000005</v>
      </c>
      <c r="L798" s="143">
        <f t="shared" si="71"/>
        <v>732.02</v>
      </c>
      <c r="M798" s="143">
        <f t="shared" si="72"/>
        <v>1244.72</v>
      </c>
      <c r="N798" s="29">
        <f t="shared" si="68"/>
        <v>4.1646576177463825E-4</v>
      </c>
    </row>
    <row r="799" spans="1:14" ht="15" customHeight="1" x14ac:dyDescent="0.25">
      <c r="A799" s="34" t="s">
        <v>1198</v>
      </c>
      <c r="B799" s="54"/>
      <c r="C799" s="54"/>
      <c r="D799" s="34" t="s">
        <v>559</v>
      </c>
      <c r="E799" s="52"/>
      <c r="F799" s="52"/>
      <c r="G799" s="52"/>
      <c r="H799" s="165"/>
      <c r="I799" s="178"/>
      <c r="J799" s="151"/>
      <c r="K799" s="147"/>
      <c r="L799" s="147"/>
      <c r="M799" s="147">
        <f>SUM(M800:M818)</f>
        <v>10123.990000000002</v>
      </c>
      <c r="N799" s="37">
        <f t="shared" si="68"/>
        <v>3.3873443083977284E-3</v>
      </c>
    </row>
    <row r="800" spans="1:14" ht="18" x14ac:dyDescent="0.25">
      <c r="A800" s="23" t="s">
        <v>1199</v>
      </c>
      <c r="B800" s="24">
        <v>95545</v>
      </c>
      <c r="C800" s="31" t="s">
        <v>92</v>
      </c>
      <c r="D800" s="23" t="s">
        <v>1200</v>
      </c>
      <c r="E800" s="26" t="s">
        <v>366</v>
      </c>
      <c r="F800" s="27">
        <v>1</v>
      </c>
      <c r="G800" s="27">
        <v>1</v>
      </c>
      <c r="H800" s="161">
        <v>7.81</v>
      </c>
      <c r="I800" s="174">
        <v>27.12</v>
      </c>
      <c r="J800" s="143">
        <f t="shared" si="69"/>
        <v>34.93</v>
      </c>
      <c r="K800" s="143">
        <f t="shared" si="70"/>
        <v>7.81</v>
      </c>
      <c r="L800" s="143">
        <f t="shared" si="71"/>
        <v>27.12</v>
      </c>
      <c r="M800" s="143">
        <f t="shared" si="72"/>
        <v>34.93</v>
      </c>
      <c r="N800" s="29">
        <f t="shared" si="68"/>
        <v>1.1687085496166297E-5</v>
      </c>
    </row>
    <row r="801" spans="1:14" ht="27" customHeight="1" x14ac:dyDescent="0.25">
      <c r="A801" s="23" t="s">
        <v>1201</v>
      </c>
      <c r="B801" s="24">
        <v>95547</v>
      </c>
      <c r="C801" s="31" t="s">
        <v>92</v>
      </c>
      <c r="D801" s="23" t="s">
        <v>987</v>
      </c>
      <c r="E801" s="26" t="s">
        <v>366</v>
      </c>
      <c r="F801" s="27">
        <v>3</v>
      </c>
      <c r="G801" s="27">
        <v>3</v>
      </c>
      <c r="H801" s="161">
        <v>7.81</v>
      </c>
      <c r="I801" s="174">
        <v>70.989999999999995</v>
      </c>
      <c r="J801" s="143">
        <f t="shared" si="69"/>
        <v>78.8</v>
      </c>
      <c r="K801" s="143">
        <f t="shared" si="70"/>
        <v>23.43</v>
      </c>
      <c r="L801" s="143">
        <f t="shared" si="71"/>
        <v>212.97</v>
      </c>
      <c r="M801" s="143">
        <f t="shared" si="72"/>
        <v>236.4</v>
      </c>
      <c r="N801" s="29">
        <f t="shared" si="68"/>
        <v>7.9096106822035866E-5</v>
      </c>
    </row>
    <row r="802" spans="1:14" ht="27" customHeight="1" x14ac:dyDescent="0.25">
      <c r="A802" s="23" t="s">
        <v>1202</v>
      </c>
      <c r="B802" s="23" t="s">
        <v>754</v>
      </c>
      <c r="C802" s="31" t="s">
        <v>364</v>
      </c>
      <c r="D802" s="23" t="s">
        <v>985</v>
      </c>
      <c r="E802" s="26" t="s">
        <v>366</v>
      </c>
      <c r="F802" s="27">
        <v>3</v>
      </c>
      <c r="G802" s="27">
        <v>3</v>
      </c>
      <c r="H802" s="161">
        <v>3.67</v>
      </c>
      <c r="I802" s="174">
        <v>72.63</v>
      </c>
      <c r="J802" s="143">
        <f t="shared" si="69"/>
        <v>76.3</v>
      </c>
      <c r="K802" s="143">
        <f t="shared" si="70"/>
        <v>11.01</v>
      </c>
      <c r="L802" s="143">
        <f t="shared" si="71"/>
        <v>217.89</v>
      </c>
      <c r="M802" s="143">
        <f t="shared" si="72"/>
        <v>228.9</v>
      </c>
      <c r="N802" s="29">
        <f t="shared" si="68"/>
        <v>7.6586712570067718E-5</v>
      </c>
    </row>
    <row r="803" spans="1:14" ht="27" x14ac:dyDescent="0.25">
      <c r="A803" s="23" t="s">
        <v>1203</v>
      </c>
      <c r="B803" s="23" t="s">
        <v>751</v>
      </c>
      <c r="C803" s="31" t="s">
        <v>364</v>
      </c>
      <c r="D803" s="23" t="s">
        <v>983</v>
      </c>
      <c r="E803" s="26" t="s">
        <v>366</v>
      </c>
      <c r="F803" s="27">
        <v>1</v>
      </c>
      <c r="G803" s="27">
        <v>1</v>
      </c>
      <c r="H803" s="161">
        <v>3.67</v>
      </c>
      <c r="I803" s="174">
        <v>72.63</v>
      </c>
      <c r="J803" s="143">
        <f t="shared" si="69"/>
        <v>76.3</v>
      </c>
      <c r="K803" s="143">
        <f t="shared" si="70"/>
        <v>3.67</v>
      </c>
      <c r="L803" s="143">
        <f t="shared" si="71"/>
        <v>72.63</v>
      </c>
      <c r="M803" s="143">
        <f t="shared" si="72"/>
        <v>76.3</v>
      </c>
      <c r="N803" s="29">
        <f t="shared" si="68"/>
        <v>2.5528904190022572E-5</v>
      </c>
    </row>
    <row r="804" spans="1:14" ht="27" x14ac:dyDescent="0.25">
      <c r="A804" s="23" t="s">
        <v>1204</v>
      </c>
      <c r="B804" s="23" t="s">
        <v>1205</v>
      </c>
      <c r="C804" s="31" t="s">
        <v>364</v>
      </c>
      <c r="D804" s="23" t="s">
        <v>1206</v>
      </c>
      <c r="E804" s="26" t="s">
        <v>366</v>
      </c>
      <c r="F804" s="27">
        <v>1</v>
      </c>
      <c r="G804" s="27">
        <v>1</v>
      </c>
      <c r="H804" s="161">
        <v>3.67</v>
      </c>
      <c r="I804" s="174">
        <v>17.91</v>
      </c>
      <c r="J804" s="143">
        <f t="shared" si="69"/>
        <v>21.58</v>
      </c>
      <c r="K804" s="143">
        <f t="shared" si="70"/>
        <v>3.67</v>
      </c>
      <c r="L804" s="143">
        <f t="shared" si="71"/>
        <v>17.91</v>
      </c>
      <c r="M804" s="143">
        <f t="shared" si="72"/>
        <v>21.58</v>
      </c>
      <c r="N804" s="29">
        <f t="shared" si="68"/>
        <v>7.2203637276630029E-6</v>
      </c>
    </row>
    <row r="805" spans="1:14" ht="63.75" customHeight="1" x14ac:dyDescent="0.25">
      <c r="A805" s="32" t="s">
        <v>1207</v>
      </c>
      <c r="B805" s="33">
        <v>86942</v>
      </c>
      <c r="C805" s="26" t="s">
        <v>92</v>
      </c>
      <c r="D805" s="23" t="s">
        <v>1208</v>
      </c>
      <c r="E805" s="26" t="s">
        <v>366</v>
      </c>
      <c r="F805" s="27">
        <v>2</v>
      </c>
      <c r="G805" s="27">
        <v>2</v>
      </c>
      <c r="H805" s="161">
        <v>22.87</v>
      </c>
      <c r="I805" s="174">
        <v>224.04</v>
      </c>
      <c r="J805" s="143">
        <f t="shared" si="69"/>
        <v>246.91</v>
      </c>
      <c r="K805" s="143">
        <f t="shared" si="70"/>
        <v>45.74</v>
      </c>
      <c r="L805" s="143">
        <f t="shared" si="71"/>
        <v>448.08</v>
      </c>
      <c r="M805" s="143">
        <f t="shared" si="72"/>
        <v>493.82</v>
      </c>
      <c r="N805" s="29">
        <f t="shared" si="68"/>
        <v>1.6522520926758779E-4</v>
      </c>
    </row>
    <row r="806" spans="1:14" ht="36" x14ac:dyDescent="0.25">
      <c r="A806" s="32" t="s">
        <v>1209</v>
      </c>
      <c r="B806" s="33">
        <v>86937</v>
      </c>
      <c r="C806" s="26" t="s">
        <v>92</v>
      </c>
      <c r="D806" s="30" t="s">
        <v>764</v>
      </c>
      <c r="E806" s="26" t="s">
        <v>366</v>
      </c>
      <c r="F806" s="27">
        <v>2</v>
      </c>
      <c r="G806" s="27">
        <v>2</v>
      </c>
      <c r="H806" s="161">
        <v>27.22</v>
      </c>
      <c r="I806" s="174">
        <v>191.12</v>
      </c>
      <c r="J806" s="143">
        <f t="shared" si="69"/>
        <v>218.34</v>
      </c>
      <c r="K806" s="143">
        <f t="shared" si="70"/>
        <v>54.44</v>
      </c>
      <c r="L806" s="143">
        <f t="shared" si="71"/>
        <v>382.24</v>
      </c>
      <c r="M806" s="143">
        <f t="shared" si="72"/>
        <v>436.68</v>
      </c>
      <c r="N806" s="29">
        <f t="shared" si="68"/>
        <v>1.4610697092659315E-4</v>
      </c>
    </row>
    <row r="807" spans="1:14" ht="27" customHeight="1" x14ac:dyDescent="0.25">
      <c r="A807" s="23" t="s">
        <v>1210</v>
      </c>
      <c r="B807" s="24">
        <v>86906</v>
      </c>
      <c r="C807" s="31" t="s">
        <v>92</v>
      </c>
      <c r="D807" s="23" t="s">
        <v>766</v>
      </c>
      <c r="E807" s="26" t="s">
        <v>366</v>
      </c>
      <c r="F807" s="27">
        <v>2</v>
      </c>
      <c r="G807" s="27">
        <v>2</v>
      </c>
      <c r="H807" s="161">
        <v>2.37</v>
      </c>
      <c r="I807" s="174">
        <v>65.62</v>
      </c>
      <c r="J807" s="143">
        <f t="shared" si="69"/>
        <v>67.990000000000009</v>
      </c>
      <c r="K807" s="143">
        <f t="shared" si="70"/>
        <v>4.74</v>
      </c>
      <c r="L807" s="143">
        <f t="shared" si="71"/>
        <v>131.24</v>
      </c>
      <c r="M807" s="143">
        <f t="shared" si="72"/>
        <v>135.97999999999999</v>
      </c>
      <c r="N807" s="29">
        <f t="shared" si="68"/>
        <v>4.5496990717683739E-5</v>
      </c>
    </row>
    <row r="808" spans="1:14" ht="36" x14ac:dyDescent="0.25">
      <c r="A808" s="32" t="s">
        <v>1211</v>
      </c>
      <c r="B808" s="32" t="s">
        <v>561</v>
      </c>
      <c r="C808" s="26" t="s">
        <v>364</v>
      </c>
      <c r="D808" s="30" t="s">
        <v>562</v>
      </c>
      <c r="E808" s="26" t="s">
        <v>366</v>
      </c>
      <c r="F808" s="27">
        <v>8</v>
      </c>
      <c r="G808" s="27">
        <v>8</v>
      </c>
      <c r="H808" s="161">
        <v>13.89</v>
      </c>
      <c r="I808" s="174">
        <v>206.24</v>
      </c>
      <c r="J808" s="143">
        <f t="shared" si="69"/>
        <v>220.13</v>
      </c>
      <c r="K808" s="143">
        <f t="shared" si="70"/>
        <v>111.12</v>
      </c>
      <c r="L808" s="143">
        <f t="shared" si="71"/>
        <v>1649.92</v>
      </c>
      <c r="M808" s="143">
        <f t="shared" si="72"/>
        <v>1761.04</v>
      </c>
      <c r="N808" s="29">
        <f t="shared" si="68"/>
        <v>5.8921915379813047E-4</v>
      </c>
    </row>
    <row r="809" spans="1:14" ht="45" customHeight="1" x14ac:dyDescent="0.25">
      <c r="A809" s="32" t="s">
        <v>1212</v>
      </c>
      <c r="B809" s="33">
        <v>86927</v>
      </c>
      <c r="C809" s="26" t="s">
        <v>92</v>
      </c>
      <c r="D809" s="23" t="s">
        <v>1213</v>
      </c>
      <c r="E809" s="26" t="s">
        <v>366</v>
      </c>
      <c r="F809" s="27">
        <v>1</v>
      </c>
      <c r="G809" s="27">
        <v>1</v>
      </c>
      <c r="H809" s="161">
        <v>28.85</v>
      </c>
      <c r="I809" s="174">
        <v>352.26</v>
      </c>
      <c r="J809" s="143">
        <f t="shared" si="69"/>
        <v>381.11</v>
      </c>
      <c r="K809" s="143">
        <f t="shared" si="70"/>
        <v>28.85</v>
      </c>
      <c r="L809" s="143">
        <f t="shared" si="71"/>
        <v>352.26</v>
      </c>
      <c r="M809" s="143">
        <f t="shared" si="72"/>
        <v>381.11</v>
      </c>
      <c r="N809" s="29">
        <f t="shared" si="68"/>
        <v>1.2751403244901053E-4</v>
      </c>
    </row>
    <row r="810" spans="1:14" ht="27" x14ac:dyDescent="0.25">
      <c r="A810" s="23" t="s">
        <v>1214</v>
      </c>
      <c r="B810" s="24">
        <v>100860</v>
      </c>
      <c r="C810" s="31" t="s">
        <v>92</v>
      </c>
      <c r="D810" s="23" t="s">
        <v>1215</v>
      </c>
      <c r="E810" s="26" t="s">
        <v>366</v>
      </c>
      <c r="F810" s="27">
        <v>1</v>
      </c>
      <c r="G810" s="27">
        <v>1</v>
      </c>
      <c r="H810" s="161">
        <v>11.04</v>
      </c>
      <c r="I810" s="174">
        <v>79.88</v>
      </c>
      <c r="J810" s="143">
        <f t="shared" si="69"/>
        <v>90.919999999999987</v>
      </c>
      <c r="K810" s="143">
        <f t="shared" si="70"/>
        <v>11.04</v>
      </c>
      <c r="L810" s="143">
        <f t="shared" si="71"/>
        <v>79.88</v>
      </c>
      <c r="M810" s="143">
        <f t="shared" si="72"/>
        <v>90.92</v>
      </c>
      <c r="N810" s="29">
        <f t="shared" si="68"/>
        <v>3.0420550051859143E-5</v>
      </c>
    </row>
    <row r="811" spans="1:14" ht="36" x14ac:dyDescent="0.25">
      <c r="A811" s="23" t="s">
        <v>1216</v>
      </c>
      <c r="B811" s="24">
        <v>86909</v>
      </c>
      <c r="C811" s="31" t="s">
        <v>92</v>
      </c>
      <c r="D811" s="23" t="s">
        <v>564</v>
      </c>
      <c r="E811" s="26" t="s">
        <v>366</v>
      </c>
      <c r="F811" s="27">
        <v>8</v>
      </c>
      <c r="G811" s="27">
        <v>8</v>
      </c>
      <c r="H811" s="161">
        <v>4.1100000000000003</v>
      </c>
      <c r="I811" s="174">
        <v>113.95</v>
      </c>
      <c r="J811" s="143">
        <f t="shared" si="69"/>
        <v>118.06</v>
      </c>
      <c r="K811" s="143">
        <f t="shared" si="70"/>
        <v>32.880000000000003</v>
      </c>
      <c r="L811" s="143">
        <f t="shared" si="71"/>
        <v>911.6</v>
      </c>
      <c r="M811" s="143">
        <f t="shared" si="72"/>
        <v>944.48</v>
      </c>
      <c r="N811" s="29">
        <f t="shared" si="68"/>
        <v>3.1600969107984956E-4</v>
      </c>
    </row>
    <row r="812" spans="1:14" ht="27" x14ac:dyDescent="0.25">
      <c r="A812" s="23" t="s">
        <v>1217</v>
      </c>
      <c r="B812" s="24">
        <v>95469</v>
      </c>
      <c r="C812" s="31" t="s">
        <v>92</v>
      </c>
      <c r="D812" s="23" t="s">
        <v>770</v>
      </c>
      <c r="E812" s="26" t="s">
        <v>366</v>
      </c>
      <c r="F812" s="27">
        <v>1</v>
      </c>
      <c r="G812" s="27">
        <v>1</v>
      </c>
      <c r="H812" s="161">
        <v>14.64</v>
      </c>
      <c r="I812" s="174">
        <v>266.86</v>
      </c>
      <c r="J812" s="143">
        <f t="shared" si="69"/>
        <v>281.5</v>
      </c>
      <c r="K812" s="143">
        <f t="shared" si="70"/>
        <v>14.64</v>
      </c>
      <c r="L812" s="143">
        <f t="shared" si="71"/>
        <v>266.86</v>
      </c>
      <c r="M812" s="143">
        <f t="shared" si="72"/>
        <v>281.5</v>
      </c>
      <c r="N812" s="29">
        <f t="shared" si="68"/>
        <v>9.4185930923870969E-5</v>
      </c>
    </row>
    <row r="813" spans="1:14" ht="27" x14ac:dyDescent="0.25">
      <c r="A813" s="23" t="s">
        <v>1218</v>
      </c>
      <c r="B813" s="24">
        <v>80517</v>
      </c>
      <c r="C813" s="25" t="s">
        <v>71</v>
      </c>
      <c r="D813" s="23" t="s">
        <v>772</v>
      </c>
      <c r="E813" s="26" t="s">
        <v>85</v>
      </c>
      <c r="F813" s="27">
        <v>1</v>
      </c>
      <c r="G813" s="27">
        <v>1</v>
      </c>
      <c r="H813" s="161">
        <v>58.32</v>
      </c>
      <c r="I813" s="174">
        <v>265.68</v>
      </c>
      <c r="J813" s="143">
        <f t="shared" si="69"/>
        <v>324</v>
      </c>
      <c r="K813" s="143">
        <f t="shared" si="70"/>
        <v>58.32</v>
      </c>
      <c r="L813" s="143">
        <f t="shared" si="71"/>
        <v>265.68</v>
      </c>
      <c r="M813" s="143">
        <f t="shared" si="72"/>
        <v>324</v>
      </c>
      <c r="N813" s="29">
        <f t="shared" si="68"/>
        <v>1.0840583168502378E-4</v>
      </c>
    </row>
    <row r="814" spans="1:14" ht="18" x14ac:dyDescent="0.25">
      <c r="A814" s="23" t="s">
        <v>1219</v>
      </c>
      <c r="B814" s="24">
        <v>80520</v>
      </c>
      <c r="C814" s="25" t="s">
        <v>71</v>
      </c>
      <c r="D814" s="23" t="s">
        <v>774</v>
      </c>
      <c r="E814" s="26" t="s">
        <v>775</v>
      </c>
      <c r="F814" s="27">
        <v>1</v>
      </c>
      <c r="G814" s="27">
        <v>1</v>
      </c>
      <c r="H814" s="161">
        <v>7.15</v>
      </c>
      <c r="I814" s="174">
        <v>4.8899999999999997</v>
      </c>
      <c r="J814" s="143">
        <f t="shared" si="69"/>
        <v>12.04</v>
      </c>
      <c r="K814" s="143">
        <f t="shared" si="70"/>
        <v>7.15</v>
      </c>
      <c r="L814" s="143">
        <f t="shared" si="71"/>
        <v>4.8899999999999997</v>
      </c>
      <c r="M814" s="143">
        <f t="shared" si="72"/>
        <v>12.04</v>
      </c>
      <c r="N814" s="29">
        <f t="shared" si="68"/>
        <v>4.028414239159525E-6</v>
      </c>
    </row>
    <row r="815" spans="1:14" ht="18" x14ac:dyDescent="0.25">
      <c r="A815" s="23" t="s">
        <v>1220</v>
      </c>
      <c r="B815" s="24">
        <v>80526</v>
      </c>
      <c r="C815" s="25" t="s">
        <v>71</v>
      </c>
      <c r="D815" s="23" t="s">
        <v>777</v>
      </c>
      <c r="E815" s="26" t="s">
        <v>85</v>
      </c>
      <c r="F815" s="27">
        <v>1</v>
      </c>
      <c r="G815" s="27">
        <v>1</v>
      </c>
      <c r="H815" s="161">
        <v>5.37</v>
      </c>
      <c r="I815" s="174">
        <v>139.9</v>
      </c>
      <c r="J815" s="143">
        <f t="shared" si="69"/>
        <v>145.27000000000001</v>
      </c>
      <c r="K815" s="143">
        <f t="shared" si="70"/>
        <v>5.37</v>
      </c>
      <c r="L815" s="143">
        <f t="shared" si="71"/>
        <v>139.9</v>
      </c>
      <c r="M815" s="143">
        <f t="shared" si="72"/>
        <v>145.27000000000001</v>
      </c>
      <c r="N815" s="29">
        <f t="shared" si="68"/>
        <v>4.8605293731121619E-5</v>
      </c>
    </row>
    <row r="816" spans="1:14" ht="18" x14ac:dyDescent="0.25">
      <c r="A816" s="23" t="s">
        <v>1221</v>
      </c>
      <c r="B816" s="24">
        <v>80513</v>
      </c>
      <c r="C816" s="25" t="s">
        <v>71</v>
      </c>
      <c r="D816" s="23" t="s">
        <v>779</v>
      </c>
      <c r="E816" s="26" t="s">
        <v>85</v>
      </c>
      <c r="F816" s="27">
        <v>1</v>
      </c>
      <c r="G816" s="27">
        <v>1</v>
      </c>
      <c r="H816" s="161">
        <v>11.46</v>
      </c>
      <c r="I816" s="174">
        <v>12</v>
      </c>
      <c r="J816" s="143">
        <f t="shared" si="69"/>
        <v>23.46</v>
      </c>
      <c r="K816" s="143">
        <f t="shared" si="70"/>
        <v>11.46</v>
      </c>
      <c r="L816" s="143">
        <f t="shared" si="71"/>
        <v>12</v>
      </c>
      <c r="M816" s="143">
        <f t="shared" si="72"/>
        <v>23.46</v>
      </c>
      <c r="N816" s="29">
        <f t="shared" si="68"/>
        <v>7.849385220156352E-6</v>
      </c>
    </row>
    <row r="817" spans="1:14" ht="18" x14ac:dyDescent="0.25">
      <c r="A817" s="23" t="s">
        <v>1222</v>
      </c>
      <c r="B817" s="24">
        <v>80514</v>
      </c>
      <c r="C817" s="25" t="s">
        <v>71</v>
      </c>
      <c r="D817" s="23" t="s">
        <v>781</v>
      </c>
      <c r="E817" s="26" t="s">
        <v>85</v>
      </c>
      <c r="F817" s="27">
        <v>1</v>
      </c>
      <c r="G817" s="27">
        <v>1</v>
      </c>
      <c r="H817" s="161">
        <v>5.01</v>
      </c>
      <c r="I817" s="174">
        <v>33.840000000000003</v>
      </c>
      <c r="J817" s="143">
        <f t="shared" si="69"/>
        <v>38.85</v>
      </c>
      <c r="K817" s="143">
        <f t="shared" si="70"/>
        <v>5.01</v>
      </c>
      <c r="L817" s="143">
        <f t="shared" si="71"/>
        <v>33.840000000000003</v>
      </c>
      <c r="M817" s="143">
        <f t="shared" si="72"/>
        <v>38.85</v>
      </c>
      <c r="N817" s="29">
        <f t="shared" si="68"/>
        <v>1.299866222519498E-5</v>
      </c>
    </row>
    <row r="818" spans="1:14" ht="18" x14ac:dyDescent="0.25">
      <c r="A818" s="23" t="s">
        <v>1223</v>
      </c>
      <c r="B818" s="23" t="s">
        <v>1224</v>
      </c>
      <c r="C818" s="31" t="s">
        <v>364</v>
      </c>
      <c r="D818" s="23" t="s">
        <v>1225</v>
      </c>
      <c r="E818" s="26" t="s">
        <v>366</v>
      </c>
      <c r="F818" s="27">
        <v>1</v>
      </c>
      <c r="G818" s="27">
        <v>1</v>
      </c>
      <c r="H818" s="161">
        <v>33.15</v>
      </c>
      <c r="I818" s="174">
        <v>4423.58</v>
      </c>
      <c r="J818" s="143">
        <f t="shared" si="69"/>
        <v>4456.7299999999996</v>
      </c>
      <c r="K818" s="143">
        <f t="shared" si="70"/>
        <v>33.15</v>
      </c>
      <c r="L818" s="143">
        <f t="shared" si="71"/>
        <v>4423.58</v>
      </c>
      <c r="M818" s="143">
        <f t="shared" si="72"/>
        <v>4456.7299999999996</v>
      </c>
      <c r="N818" s="29">
        <f t="shared" si="68"/>
        <v>1.4911590192765308E-3</v>
      </c>
    </row>
    <row r="819" spans="1:14" ht="15" customHeight="1" x14ac:dyDescent="0.25">
      <c r="A819" s="34" t="s">
        <v>1226</v>
      </c>
      <c r="B819" s="51"/>
      <c r="C819" s="51"/>
      <c r="D819" s="34" t="s">
        <v>566</v>
      </c>
      <c r="E819" s="52"/>
      <c r="F819" s="52"/>
      <c r="G819" s="52"/>
      <c r="H819" s="165"/>
      <c r="I819" s="178"/>
      <c r="J819" s="151"/>
      <c r="K819" s="147"/>
      <c r="L819" s="147"/>
      <c r="M819" s="147">
        <f>SUM(M820:M821)</f>
        <v>585.24</v>
      </c>
      <c r="N819" s="37">
        <f t="shared" si="68"/>
        <v>1.9581305226957813E-4</v>
      </c>
    </row>
    <row r="820" spans="1:14" ht="27" x14ac:dyDescent="0.25">
      <c r="A820" s="23" t="s">
        <v>1227</v>
      </c>
      <c r="B820" s="24">
        <v>93358</v>
      </c>
      <c r="C820" s="31" t="s">
        <v>92</v>
      </c>
      <c r="D820" s="30" t="s">
        <v>568</v>
      </c>
      <c r="E820" s="26" t="s">
        <v>23</v>
      </c>
      <c r="F820" s="27">
        <v>5.26</v>
      </c>
      <c r="G820" s="27">
        <v>5.26</v>
      </c>
      <c r="H820" s="161">
        <v>48.65</v>
      </c>
      <c r="I820" s="174">
        <v>21.52</v>
      </c>
      <c r="J820" s="143">
        <f t="shared" si="69"/>
        <v>70.17</v>
      </c>
      <c r="K820" s="143">
        <f t="shared" si="70"/>
        <v>255.89</v>
      </c>
      <c r="L820" s="143">
        <f t="shared" si="71"/>
        <v>113.19</v>
      </c>
      <c r="M820" s="143">
        <f t="shared" si="72"/>
        <v>369.09</v>
      </c>
      <c r="N820" s="29">
        <f t="shared" si="68"/>
        <v>1.2349230992785625E-4</v>
      </c>
    </row>
    <row r="821" spans="1:14" ht="15" customHeight="1" x14ac:dyDescent="0.25">
      <c r="A821" s="23" t="s">
        <v>1228</v>
      </c>
      <c r="B821" s="24">
        <v>96995</v>
      </c>
      <c r="C821" s="31" t="s">
        <v>92</v>
      </c>
      <c r="D821" s="23" t="s">
        <v>238</v>
      </c>
      <c r="E821" s="26" t="s">
        <v>23</v>
      </c>
      <c r="F821" s="27">
        <v>5.08</v>
      </c>
      <c r="G821" s="27">
        <v>5.08</v>
      </c>
      <c r="H821" s="161">
        <v>29.5</v>
      </c>
      <c r="I821" s="174">
        <v>13.05</v>
      </c>
      <c r="J821" s="143">
        <f t="shared" si="69"/>
        <v>42.55</v>
      </c>
      <c r="K821" s="143">
        <f t="shared" si="70"/>
        <v>149.86000000000001</v>
      </c>
      <c r="L821" s="143">
        <f t="shared" si="71"/>
        <v>66.290000000000006</v>
      </c>
      <c r="M821" s="143">
        <f t="shared" si="72"/>
        <v>216.15</v>
      </c>
      <c r="N821" s="29">
        <f t="shared" si="68"/>
        <v>7.2320742341721878E-5</v>
      </c>
    </row>
    <row r="822" spans="1:14" x14ac:dyDescent="0.25">
      <c r="A822" s="14">
        <v>9</v>
      </c>
      <c r="B822" s="47"/>
      <c r="C822" s="47"/>
      <c r="D822" s="16" t="s">
        <v>48</v>
      </c>
      <c r="E822" s="17"/>
      <c r="F822" s="17"/>
      <c r="G822" s="17"/>
      <c r="H822" s="159"/>
      <c r="I822" s="172"/>
      <c r="J822" s="139"/>
      <c r="K822" s="144"/>
      <c r="L822" s="144"/>
      <c r="M822" s="140">
        <f>SUM(M823:M829)</f>
        <v>33221.39</v>
      </c>
      <c r="N822" s="18">
        <f t="shared" si="68"/>
        <v>1.1115408681118925E-2</v>
      </c>
    </row>
    <row r="823" spans="1:14" ht="27" x14ac:dyDescent="0.25">
      <c r="A823" s="23" t="s">
        <v>1229</v>
      </c>
      <c r="B823" s="24">
        <v>221120</v>
      </c>
      <c r="C823" s="25" t="s">
        <v>71</v>
      </c>
      <c r="D823" s="23" t="s">
        <v>1230</v>
      </c>
      <c r="E823" s="26" t="s">
        <v>27</v>
      </c>
      <c r="F823" s="27">
        <v>70.819999999999993</v>
      </c>
      <c r="G823" s="27">
        <v>70.819999999999993</v>
      </c>
      <c r="H823" s="161">
        <v>23.18</v>
      </c>
      <c r="I823" s="174">
        <v>195</v>
      </c>
      <c r="J823" s="143">
        <f t="shared" si="69"/>
        <v>218.18</v>
      </c>
      <c r="K823" s="143">
        <f t="shared" si="70"/>
        <v>1641.6</v>
      </c>
      <c r="L823" s="143">
        <f t="shared" si="71"/>
        <v>13809.9</v>
      </c>
      <c r="M823" s="143">
        <f t="shared" si="72"/>
        <v>15451.5</v>
      </c>
      <c r="N823" s="29">
        <f t="shared" si="68"/>
        <v>5.1698540379047676E-3</v>
      </c>
    </row>
    <row r="824" spans="1:14" ht="27" x14ac:dyDescent="0.25">
      <c r="A824" s="23" t="s">
        <v>1231</v>
      </c>
      <c r="B824" s="24">
        <v>221126</v>
      </c>
      <c r="C824" s="25" t="s">
        <v>71</v>
      </c>
      <c r="D824" s="23" t="s">
        <v>1232</v>
      </c>
      <c r="E824" s="26" t="s">
        <v>27</v>
      </c>
      <c r="F824" s="27">
        <v>77.75</v>
      </c>
      <c r="G824" s="27">
        <v>77.75</v>
      </c>
      <c r="H824" s="161">
        <v>23.32</v>
      </c>
      <c r="I824" s="174">
        <v>118.38</v>
      </c>
      <c r="J824" s="143">
        <f t="shared" si="69"/>
        <v>141.69999999999999</v>
      </c>
      <c r="K824" s="143">
        <f t="shared" si="70"/>
        <v>1813.13</v>
      </c>
      <c r="L824" s="143">
        <f t="shared" si="71"/>
        <v>9204.0400000000009</v>
      </c>
      <c r="M824" s="143">
        <f t="shared" si="72"/>
        <v>11017.17</v>
      </c>
      <c r="N824" s="29">
        <f t="shared" si="68"/>
        <v>3.6861897427941156E-3</v>
      </c>
    </row>
    <row r="825" spans="1:14" ht="18" x14ac:dyDescent="0.25">
      <c r="A825" s="23" t="s">
        <v>1233</v>
      </c>
      <c r="B825" s="23" t="s">
        <v>1234</v>
      </c>
      <c r="C825" s="31" t="s">
        <v>364</v>
      </c>
      <c r="D825" s="23" t="s">
        <v>1235</v>
      </c>
      <c r="E825" s="26" t="s">
        <v>366</v>
      </c>
      <c r="F825" s="27">
        <v>4</v>
      </c>
      <c r="G825" s="27">
        <v>4</v>
      </c>
      <c r="H825" s="161">
        <v>19.940000000000001</v>
      </c>
      <c r="I825" s="174">
        <v>80.349999999999994</v>
      </c>
      <c r="J825" s="143">
        <f t="shared" si="69"/>
        <v>100.28999999999999</v>
      </c>
      <c r="K825" s="143">
        <f t="shared" si="70"/>
        <v>79.760000000000005</v>
      </c>
      <c r="L825" s="143">
        <f t="shared" si="71"/>
        <v>321.39999999999998</v>
      </c>
      <c r="M825" s="143">
        <f t="shared" si="72"/>
        <v>401.16</v>
      </c>
      <c r="N825" s="29">
        <f t="shared" si="68"/>
        <v>1.3422247974927205E-4</v>
      </c>
    </row>
    <row r="826" spans="1:14" ht="18" x14ac:dyDescent="0.25">
      <c r="A826" s="23" t="s">
        <v>1236</v>
      </c>
      <c r="B826" s="23" t="s">
        <v>1237</v>
      </c>
      <c r="C826" s="31" t="s">
        <v>364</v>
      </c>
      <c r="D826" s="23" t="s">
        <v>1238</v>
      </c>
      <c r="E826" s="26" t="s">
        <v>366</v>
      </c>
      <c r="F826" s="27">
        <v>5</v>
      </c>
      <c r="G826" s="27">
        <v>5</v>
      </c>
      <c r="H826" s="161">
        <v>12.21</v>
      </c>
      <c r="I826" s="174">
        <v>153.91</v>
      </c>
      <c r="J826" s="143">
        <f t="shared" si="69"/>
        <v>166.12</v>
      </c>
      <c r="K826" s="143">
        <f t="shared" si="70"/>
        <v>61.05</v>
      </c>
      <c r="L826" s="143">
        <f t="shared" si="71"/>
        <v>769.55</v>
      </c>
      <c r="M826" s="143">
        <f t="shared" si="72"/>
        <v>830.6</v>
      </c>
      <c r="N826" s="29">
        <f t="shared" si="68"/>
        <v>2.7790704875796526E-4</v>
      </c>
    </row>
    <row r="827" spans="1:14" ht="18" x14ac:dyDescent="0.25">
      <c r="A827" s="23" t="s">
        <v>1239</v>
      </c>
      <c r="B827" s="23" t="s">
        <v>1240</v>
      </c>
      <c r="C827" s="31" t="s">
        <v>364</v>
      </c>
      <c r="D827" s="23" t="s">
        <v>1241</v>
      </c>
      <c r="E827" s="26" t="s">
        <v>366</v>
      </c>
      <c r="F827" s="27">
        <v>29</v>
      </c>
      <c r="G827" s="27">
        <v>29</v>
      </c>
      <c r="H827" s="161">
        <v>3.07</v>
      </c>
      <c r="I827" s="174">
        <v>41.26</v>
      </c>
      <c r="J827" s="143">
        <f t="shared" si="69"/>
        <v>44.33</v>
      </c>
      <c r="K827" s="143">
        <f t="shared" si="70"/>
        <v>89.03</v>
      </c>
      <c r="L827" s="143">
        <f t="shared" si="71"/>
        <v>1196.54</v>
      </c>
      <c r="M827" s="143">
        <f t="shared" si="72"/>
        <v>1285.57</v>
      </c>
      <c r="N827" s="29">
        <f t="shared" si="68"/>
        <v>4.3013359580035802E-4</v>
      </c>
    </row>
    <row r="828" spans="1:14" ht="18" x14ac:dyDescent="0.25">
      <c r="A828" s="23" t="s">
        <v>1242</v>
      </c>
      <c r="B828" s="23" t="s">
        <v>1243</v>
      </c>
      <c r="C828" s="31" t="s">
        <v>364</v>
      </c>
      <c r="D828" s="23" t="s">
        <v>1244</v>
      </c>
      <c r="E828" s="26" t="s">
        <v>366</v>
      </c>
      <c r="F828" s="27">
        <v>1</v>
      </c>
      <c r="G828" s="27">
        <v>1</v>
      </c>
      <c r="H828" s="161">
        <v>3.07</v>
      </c>
      <c r="I828" s="174">
        <v>3081.36</v>
      </c>
      <c r="J828" s="143">
        <f t="shared" si="69"/>
        <v>3084.4300000000003</v>
      </c>
      <c r="K828" s="143">
        <f t="shared" si="70"/>
        <v>3.07</v>
      </c>
      <c r="L828" s="143">
        <f t="shared" si="71"/>
        <v>3081.36</v>
      </c>
      <c r="M828" s="143">
        <f t="shared" si="72"/>
        <v>3084.43</v>
      </c>
      <c r="N828" s="29">
        <f t="shared" si="68"/>
        <v>1.0320067883464131E-3</v>
      </c>
    </row>
    <row r="829" spans="1:14" x14ac:dyDescent="0.25">
      <c r="A829" s="19" t="s">
        <v>1245</v>
      </c>
      <c r="B829" s="49"/>
      <c r="C829" s="49"/>
      <c r="D829" s="19" t="s">
        <v>1246</v>
      </c>
      <c r="E829" s="21"/>
      <c r="F829" s="21"/>
      <c r="G829" s="21"/>
      <c r="H829" s="160"/>
      <c r="I829" s="173"/>
      <c r="J829" s="141"/>
      <c r="K829" s="142"/>
      <c r="L829" s="142"/>
      <c r="M829" s="142">
        <f>SUM(M830:M834)</f>
        <v>1150.96</v>
      </c>
      <c r="N829" s="22">
        <f t="shared" si="68"/>
        <v>3.8509498776603384E-4</v>
      </c>
    </row>
    <row r="830" spans="1:14" ht="18" x14ac:dyDescent="0.25">
      <c r="A830" s="23" t="s">
        <v>1247</v>
      </c>
      <c r="B830" s="24">
        <v>100102</v>
      </c>
      <c r="C830" s="25" t="s">
        <v>71</v>
      </c>
      <c r="D830" s="23" t="s">
        <v>119</v>
      </c>
      <c r="E830" s="26" t="s">
        <v>27</v>
      </c>
      <c r="F830" s="27">
        <v>6.15</v>
      </c>
      <c r="G830" s="27">
        <v>6.15</v>
      </c>
      <c r="H830" s="161">
        <v>34</v>
      </c>
      <c r="I830" s="174">
        <v>45</v>
      </c>
      <c r="J830" s="143">
        <f t="shared" si="69"/>
        <v>79</v>
      </c>
      <c r="K830" s="143">
        <f t="shared" si="70"/>
        <v>209.1</v>
      </c>
      <c r="L830" s="143">
        <f t="shared" si="71"/>
        <v>276.75</v>
      </c>
      <c r="M830" s="143">
        <f t="shared" si="72"/>
        <v>485.85</v>
      </c>
      <c r="N830" s="29">
        <f t="shared" si="68"/>
        <v>1.6255855964249631E-4</v>
      </c>
    </row>
    <row r="831" spans="1:14" ht="18" x14ac:dyDescent="0.25">
      <c r="A831" s="23" t="s">
        <v>1248</v>
      </c>
      <c r="B831" s="24">
        <v>200101</v>
      </c>
      <c r="C831" s="25" t="s">
        <v>71</v>
      </c>
      <c r="D831" s="23" t="s">
        <v>121</v>
      </c>
      <c r="E831" s="26" t="s">
        <v>27</v>
      </c>
      <c r="F831" s="27">
        <v>12.92</v>
      </c>
      <c r="G831" s="27">
        <v>12.92</v>
      </c>
      <c r="H831" s="161">
        <v>3.22</v>
      </c>
      <c r="I831" s="174">
        <v>2.4700000000000002</v>
      </c>
      <c r="J831" s="143">
        <f t="shared" si="69"/>
        <v>5.69</v>
      </c>
      <c r="K831" s="143">
        <f t="shared" si="70"/>
        <v>41.6</v>
      </c>
      <c r="L831" s="143">
        <f t="shared" si="71"/>
        <v>31.91</v>
      </c>
      <c r="M831" s="143">
        <f t="shared" si="72"/>
        <v>73.510000000000005</v>
      </c>
      <c r="N831" s="29">
        <f t="shared" si="68"/>
        <v>2.4595409528290427E-5</v>
      </c>
    </row>
    <row r="832" spans="1:14" ht="18" x14ac:dyDescent="0.25">
      <c r="A832" s="23" t="s">
        <v>1249</v>
      </c>
      <c r="B832" s="24">
        <v>200403</v>
      </c>
      <c r="C832" s="25" t="s">
        <v>71</v>
      </c>
      <c r="D832" s="23" t="s">
        <v>123</v>
      </c>
      <c r="E832" s="26" t="s">
        <v>27</v>
      </c>
      <c r="F832" s="27">
        <v>12.92</v>
      </c>
      <c r="G832" s="27">
        <v>12.92</v>
      </c>
      <c r="H832" s="161">
        <v>14.13</v>
      </c>
      <c r="I832" s="174">
        <v>2.87</v>
      </c>
      <c r="J832" s="143">
        <f t="shared" si="69"/>
        <v>17</v>
      </c>
      <c r="K832" s="143">
        <f t="shared" si="70"/>
        <v>182.55</v>
      </c>
      <c r="L832" s="143">
        <f t="shared" si="71"/>
        <v>37.08</v>
      </c>
      <c r="M832" s="143">
        <f t="shared" si="72"/>
        <v>219.64</v>
      </c>
      <c r="N832" s="29">
        <f t="shared" si="68"/>
        <v>7.3488447133637717E-5</v>
      </c>
    </row>
    <row r="833" spans="1:14" ht="18" x14ac:dyDescent="0.25">
      <c r="A833" s="23" t="s">
        <v>1250</v>
      </c>
      <c r="B833" s="24">
        <v>261304</v>
      </c>
      <c r="C833" s="25" t="s">
        <v>71</v>
      </c>
      <c r="D833" s="23" t="s">
        <v>178</v>
      </c>
      <c r="E833" s="26" t="s">
        <v>27</v>
      </c>
      <c r="F833" s="27">
        <v>12.92</v>
      </c>
      <c r="G833" s="27">
        <v>12.92</v>
      </c>
      <c r="H833" s="161">
        <v>11.04</v>
      </c>
      <c r="I833" s="174">
        <v>5.26</v>
      </c>
      <c r="J833" s="143">
        <f t="shared" si="69"/>
        <v>16.299999999999997</v>
      </c>
      <c r="K833" s="143">
        <f t="shared" si="70"/>
        <v>142.63</v>
      </c>
      <c r="L833" s="143">
        <f t="shared" si="71"/>
        <v>67.95</v>
      </c>
      <c r="M833" s="143">
        <f t="shared" si="72"/>
        <v>210.59</v>
      </c>
      <c r="N833" s="29">
        <f t="shared" si="68"/>
        <v>7.0460444736262831E-5</v>
      </c>
    </row>
    <row r="834" spans="1:14" ht="18" x14ac:dyDescent="0.25">
      <c r="A834" s="23" t="s">
        <v>1251</v>
      </c>
      <c r="B834" s="24">
        <v>261001</v>
      </c>
      <c r="C834" s="25" t="s">
        <v>71</v>
      </c>
      <c r="D834" s="23" t="s">
        <v>174</v>
      </c>
      <c r="E834" s="26" t="s">
        <v>27</v>
      </c>
      <c r="F834" s="27">
        <v>12.92</v>
      </c>
      <c r="G834" s="27">
        <v>12.92</v>
      </c>
      <c r="H834" s="161">
        <v>7.48</v>
      </c>
      <c r="I834" s="174">
        <v>5.01</v>
      </c>
      <c r="J834" s="143">
        <f t="shared" si="69"/>
        <v>12.49</v>
      </c>
      <c r="K834" s="143">
        <f t="shared" si="70"/>
        <v>96.64</v>
      </c>
      <c r="L834" s="143">
        <f t="shared" si="71"/>
        <v>64.72</v>
      </c>
      <c r="M834" s="143">
        <f t="shared" si="72"/>
        <v>161.37</v>
      </c>
      <c r="N834" s="29">
        <f t="shared" si="68"/>
        <v>5.3992126725346566E-5</v>
      </c>
    </row>
    <row r="835" spans="1:14" x14ac:dyDescent="0.25">
      <c r="A835" s="14">
        <v>10</v>
      </c>
      <c r="B835" s="47"/>
      <c r="C835" s="47"/>
      <c r="D835" s="16" t="s">
        <v>49</v>
      </c>
      <c r="E835" s="17"/>
      <c r="F835" s="17"/>
      <c r="G835" s="17"/>
      <c r="H835" s="159"/>
      <c r="I835" s="172"/>
      <c r="J835" s="139"/>
      <c r="K835" s="144"/>
      <c r="L835" s="144"/>
      <c r="M835" s="140">
        <f>M836+M845+M856</f>
        <v>218858.47</v>
      </c>
      <c r="N835" s="18">
        <f t="shared" si="68"/>
        <v>7.3226958215005633E-2</v>
      </c>
    </row>
    <row r="836" spans="1:14" x14ac:dyDescent="0.25">
      <c r="A836" s="19" t="s">
        <v>1252</v>
      </c>
      <c r="B836" s="49"/>
      <c r="C836" s="49"/>
      <c r="D836" s="19" t="s">
        <v>1253</v>
      </c>
      <c r="E836" s="21"/>
      <c r="F836" s="21"/>
      <c r="G836" s="21"/>
      <c r="H836" s="160"/>
      <c r="I836" s="173"/>
      <c r="J836" s="141"/>
      <c r="K836" s="142"/>
      <c r="L836" s="142"/>
      <c r="M836" s="142">
        <f>M837+M839+M843</f>
        <v>32255.839999999997</v>
      </c>
      <c r="N836" s="22">
        <f t="shared" si="68"/>
        <v>1.0792349265120547E-2</v>
      </c>
    </row>
    <row r="837" spans="1:14" x14ac:dyDescent="0.25">
      <c r="A837" s="61">
        <v>40179</v>
      </c>
      <c r="B837" s="51"/>
      <c r="C837" s="51"/>
      <c r="D837" s="34" t="s">
        <v>1254</v>
      </c>
      <c r="E837" s="52"/>
      <c r="F837" s="52"/>
      <c r="G837" s="52"/>
      <c r="H837" s="165"/>
      <c r="I837" s="178"/>
      <c r="J837" s="151"/>
      <c r="K837" s="147"/>
      <c r="L837" s="147"/>
      <c r="M837" s="147">
        <f>M838</f>
        <v>4582.1400000000003</v>
      </c>
      <c r="N837" s="37">
        <f t="shared" si="68"/>
        <v>1.5331194370284409E-3</v>
      </c>
    </row>
    <row r="838" spans="1:14" ht="18" x14ac:dyDescent="0.25">
      <c r="A838" s="23" t="s">
        <v>1255</v>
      </c>
      <c r="B838" s="24">
        <v>41003</v>
      </c>
      <c r="C838" s="25" t="s">
        <v>71</v>
      </c>
      <c r="D838" s="23" t="s">
        <v>382</v>
      </c>
      <c r="E838" s="26" t="s">
        <v>23</v>
      </c>
      <c r="F838" s="27">
        <v>184.17</v>
      </c>
      <c r="G838" s="27">
        <v>184.17</v>
      </c>
      <c r="H838" s="161">
        <v>24.88</v>
      </c>
      <c r="I838" s="174">
        <v>0</v>
      </c>
      <c r="J838" s="143">
        <f t="shared" si="69"/>
        <v>24.88</v>
      </c>
      <c r="K838" s="143">
        <f t="shared" si="70"/>
        <v>4582.1400000000003</v>
      </c>
      <c r="L838" s="143">
        <f t="shared" si="71"/>
        <v>0</v>
      </c>
      <c r="M838" s="143">
        <f t="shared" si="72"/>
        <v>4582.1400000000003</v>
      </c>
      <c r="N838" s="29">
        <f t="shared" si="68"/>
        <v>1.5331194370284409E-3</v>
      </c>
    </row>
    <row r="839" spans="1:14" x14ac:dyDescent="0.25">
      <c r="A839" s="61">
        <v>40180</v>
      </c>
      <c r="B839" s="51"/>
      <c r="C839" s="51"/>
      <c r="D839" s="34" t="s">
        <v>271</v>
      </c>
      <c r="E839" s="52"/>
      <c r="F839" s="52"/>
      <c r="G839" s="52"/>
      <c r="H839" s="165"/>
      <c r="I839" s="178"/>
      <c r="J839" s="151"/>
      <c r="K839" s="147"/>
      <c r="L839" s="147"/>
      <c r="M839" s="147">
        <f>SUM(M840:M842)</f>
        <v>15255.3</v>
      </c>
      <c r="N839" s="37">
        <f t="shared" si="68"/>
        <v>5.104208284273281E-3</v>
      </c>
    </row>
    <row r="840" spans="1:14" ht="27" x14ac:dyDescent="0.25">
      <c r="A840" s="23" t="s">
        <v>1256</v>
      </c>
      <c r="B840" s="24">
        <v>270210</v>
      </c>
      <c r="C840" s="25" t="s">
        <v>71</v>
      </c>
      <c r="D840" s="23" t="s">
        <v>1257</v>
      </c>
      <c r="E840" s="26" t="s">
        <v>27</v>
      </c>
      <c r="F840" s="27">
        <v>736.69</v>
      </c>
      <c r="G840" s="27">
        <v>736.69</v>
      </c>
      <c r="H840" s="161">
        <v>4.2</v>
      </c>
      <c r="I840" s="174">
        <v>13</v>
      </c>
      <c r="J840" s="143">
        <f t="shared" si="69"/>
        <v>17.2</v>
      </c>
      <c r="K840" s="143">
        <f t="shared" si="70"/>
        <v>3094.09</v>
      </c>
      <c r="L840" s="143">
        <f t="shared" si="71"/>
        <v>9576.9699999999993</v>
      </c>
      <c r="M840" s="143">
        <f t="shared" si="72"/>
        <v>12671.06</v>
      </c>
      <c r="N840" s="29">
        <f t="shared" si="68"/>
        <v>4.2395580173791277E-3</v>
      </c>
    </row>
    <row r="841" spans="1:14" ht="36" x14ac:dyDescent="0.25">
      <c r="A841" s="32" t="s">
        <v>1258</v>
      </c>
      <c r="B841" s="33">
        <v>270212</v>
      </c>
      <c r="C841" s="53" t="s">
        <v>268</v>
      </c>
      <c r="D841" s="30" t="s">
        <v>1259</v>
      </c>
      <c r="E841" s="26" t="s">
        <v>79</v>
      </c>
      <c r="F841" s="27">
        <v>48</v>
      </c>
      <c r="G841" s="27">
        <v>48</v>
      </c>
      <c r="H841" s="161">
        <v>27.79</v>
      </c>
      <c r="I841" s="174">
        <v>10.66</v>
      </c>
      <c r="J841" s="143">
        <f t="shared" si="69"/>
        <v>38.450000000000003</v>
      </c>
      <c r="K841" s="143">
        <f t="shared" si="70"/>
        <v>1333.92</v>
      </c>
      <c r="L841" s="143">
        <f t="shared" si="71"/>
        <v>511.68</v>
      </c>
      <c r="M841" s="143">
        <f t="shared" si="72"/>
        <v>1845.6</v>
      </c>
      <c r="N841" s="29">
        <f t="shared" si="68"/>
        <v>6.1751173752432054E-4</v>
      </c>
    </row>
    <row r="842" spans="1:14" ht="36" x14ac:dyDescent="0.25">
      <c r="A842" s="32" t="s">
        <v>1260</v>
      </c>
      <c r="B842" s="33">
        <v>270211</v>
      </c>
      <c r="C842" s="53" t="s">
        <v>268</v>
      </c>
      <c r="D842" s="30" t="s">
        <v>1261</v>
      </c>
      <c r="E842" s="26" t="s">
        <v>79</v>
      </c>
      <c r="F842" s="27">
        <v>56</v>
      </c>
      <c r="G842" s="27">
        <v>56</v>
      </c>
      <c r="H842" s="161">
        <v>11.53</v>
      </c>
      <c r="I842" s="174">
        <v>1.66</v>
      </c>
      <c r="J842" s="143">
        <f t="shared" si="69"/>
        <v>13.19</v>
      </c>
      <c r="K842" s="143">
        <f t="shared" si="70"/>
        <v>645.67999999999995</v>
      </c>
      <c r="L842" s="143">
        <f t="shared" si="71"/>
        <v>92.96</v>
      </c>
      <c r="M842" s="143">
        <f t="shared" si="72"/>
        <v>738.64</v>
      </c>
      <c r="N842" s="29">
        <f t="shared" si="68"/>
        <v>2.4713852936983322E-4</v>
      </c>
    </row>
    <row r="843" spans="1:14" x14ac:dyDescent="0.25">
      <c r="A843" s="61">
        <v>40181</v>
      </c>
      <c r="B843" s="51"/>
      <c r="C843" s="51"/>
      <c r="D843" s="34" t="s">
        <v>60</v>
      </c>
      <c r="E843" s="52"/>
      <c r="F843" s="52"/>
      <c r="G843" s="52"/>
      <c r="H843" s="165"/>
      <c r="I843" s="178"/>
      <c r="J843" s="151"/>
      <c r="K843" s="147"/>
      <c r="L843" s="147"/>
      <c r="M843" s="147">
        <f>M844</f>
        <v>12418.4</v>
      </c>
      <c r="N843" s="37">
        <f t="shared" si="68"/>
        <v>4.1550215438188251E-3</v>
      </c>
    </row>
    <row r="844" spans="1:14" ht="27" x14ac:dyDescent="0.25">
      <c r="A844" s="23" t="s">
        <v>1262</v>
      </c>
      <c r="B844" s="24">
        <v>271303</v>
      </c>
      <c r="C844" s="25" t="s">
        <v>71</v>
      </c>
      <c r="D844" s="23" t="s">
        <v>1263</v>
      </c>
      <c r="E844" s="26" t="s">
        <v>82</v>
      </c>
      <c r="F844" s="27">
        <v>40</v>
      </c>
      <c r="G844" s="27">
        <v>40</v>
      </c>
      <c r="H844" s="161">
        <v>104.21</v>
      </c>
      <c r="I844" s="174">
        <v>206.25</v>
      </c>
      <c r="J844" s="143">
        <f t="shared" si="69"/>
        <v>310.45999999999998</v>
      </c>
      <c r="K844" s="143">
        <f t="shared" si="70"/>
        <v>4168.3999999999996</v>
      </c>
      <c r="L844" s="143">
        <f t="shared" si="71"/>
        <v>8250</v>
      </c>
      <c r="M844" s="143">
        <f t="shared" si="72"/>
        <v>12418.4</v>
      </c>
      <c r="N844" s="29">
        <f t="shared" si="68"/>
        <v>4.1550215438188251E-3</v>
      </c>
    </row>
    <row r="845" spans="1:14" x14ac:dyDescent="0.25">
      <c r="A845" s="19" t="s">
        <v>1264</v>
      </c>
      <c r="B845" s="49"/>
      <c r="C845" s="49"/>
      <c r="D845" s="19" t="s">
        <v>1265</v>
      </c>
      <c r="E845" s="21"/>
      <c r="F845" s="21"/>
      <c r="G845" s="21"/>
      <c r="H845" s="160"/>
      <c r="I845" s="173"/>
      <c r="J845" s="141"/>
      <c r="K845" s="142"/>
      <c r="L845" s="142"/>
      <c r="M845" s="142">
        <f>M846+M849+M852+M854</f>
        <v>148703.45000000001</v>
      </c>
      <c r="N845" s="22">
        <f t="shared" si="68"/>
        <v>4.9754077690377624E-2</v>
      </c>
    </row>
    <row r="846" spans="1:14" x14ac:dyDescent="0.25">
      <c r="A846" s="61">
        <v>40210</v>
      </c>
      <c r="B846" s="51"/>
      <c r="C846" s="51"/>
      <c r="D846" s="34" t="s">
        <v>1254</v>
      </c>
      <c r="E846" s="52"/>
      <c r="F846" s="52"/>
      <c r="G846" s="52"/>
      <c r="H846" s="165"/>
      <c r="I846" s="178"/>
      <c r="J846" s="151"/>
      <c r="K846" s="147"/>
      <c r="L846" s="147"/>
      <c r="M846" s="147">
        <f>SUM(M847:M848)</f>
        <v>22038.87</v>
      </c>
      <c r="N846" s="37">
        <f t="shared" si="68"/>
        <v>7.373895159716419E-3</v>
      </c>
    </row>
    <row r="847" spans="1:14" ht="18" x14ac:dyDescent="0.25">
      <c r="A847" s="23" t="s">
        <v>1266</v>
      </c>
      <c r="B847" s="24">
        <v>41002</v>
      </c>
      <c r="C847" s="25" t="s">
        <v>71</v>
      </c>
      <c r="D847" s="23" t="s">
        <v>380</v>
      </c>
      <c r="E847" s="26" t="s">
        <v>27</v>
      </c>
      <c r="F847" s="27">
        <v>1969.51</v>
      </c>
      <c r="G847" s="27">
        <v>1969.51</v>
      </c>
      <c r="H847" s="161">
        <v>4.97</v>
      </c>
      <c r="I847" s="174">
        <v>0</v>
      </c>
      <c r="J847" s="143">
        <f t="shared" si="69"/>
        <v>4.97</v>
      </c>
      <c r="K847" s="143">
        <f t="shared" si="70"/>
        <v>9788.4599999999991</v>
      </c>
      <c r="L847" s="143">
        <f t="shared" si="71"/>
        <v>0</v>
      </c>
      <c r="M847" s="143">
        <f t="shared" si="72"/>
        <v>9788.4599999999991</v>
      </c>
      <c r="N847" s="29">
        <f t="shared" si="68"/>
        <v>3.2750807012826783E-3</v>
      </c>
    </row>
    <row r="848" spans="1:14" ht="18" x14ac:dyDescent="0.25">
      <c r="A848" s="23" t="s">
        <v>1267</v>
      </c>
      <c r="B848" s="24">
        <v>41003</v>
      </c>
      <c r="C848" s="25" t="s">
        <v>71</v>
      </c>
      <c r="D848" s="23" t="s">
        <v>382</v>
      </c>
      <c r="E848" s="26" t="s">
        <v>23</v>
      </c>
      <c r="F848" s="27">
        <v>492.38</v>
      </c>
      <c r="G848" s="27">
        <v>492.38</v>
      </c>
      <c r="H848" s="161">
        <v>24.88</v>
      </c>
      <c r="I848" s="174">
        <v>0</v>
      </c>
      <c r="J848" s="143">
        <f t="shared" si="69"/>
        <v>24.88</v>
      </c>
      <c r="K848" s="143">
        <f t="shared" si="70"/>
        <v>12250.41</v>
      </c>
      <c r="L848" s="143">
        <f t="shared" si="71"/>
        <v>0</v>
      </c>
      <c r="M848" s="143">
        <f t="shared" si="72"/>
        <v>12250.41</v>
      </c>
      <c r="N848" s="29">
        <f t="shared" si="68"/>
        <v>4.0988144584337407E-3</v>
      </c>
    </row>
    <row r="849" spans="1:14" x14ac:dyDescent="0.25">
      <c r="A849" s="61">
        <v>40211</v>
      </c>
      <c r="B849" s="51"/>
      <c r="C849" s="51"/>
      <c r="D849" s="34" t="s">
        <v>1268</v>
      </c>
      <c r="E849" s="52"/>
      <c r="F849" s="52"/>
      <c r="G849" s="52"/>
      <c r="H849" s="165"/>
      <c r="I849" s="178"/>
      <c r="J849" s="151"/>
      <c r="K849" s="147"/>
      <c r="L849" s="147"/>
      <c r="M849" s="147">
        <f>SUM(M850:M851)</f>
        <v>23966.27</v>
      </c>
      <c r="N849" s="37">
        <f t="shared" ref="N849:N912" si="73">M849/$M$1279</f>
        <v>8.0187760238822053E-3</v>
      </c>
    </row>
    <row r="850" spans="1:14" ht="18" x14ac:dyDescent="0.25">
      <c r="A850" s="23" t="s">
        <v>1269</v>
      </c>
      <c r="B850" s="24">
        <v>40101</v>
      </c>
      <c r="C850" s="25" t="s">
        <v>71</v>
      </c>
      <c r="D850" s="23" t="s">
        <v>376</v>
      </c>
      <c r="E850" s="26" t="s">
        <v>23</v>
      </c>
      <c r="F850" s="27">
        <v>25.6</v>
      </c>
      <c r="G850" s="27">
        <v>25.6</v>
      </c>
      <c r="H850" s="161">
        <v>31.92</v>
      </c>
      <c r="I850" s="174">
        <v>0</v>
      </c>
      <c r="J850" s="143">
        <f t="shared" si="69"/>
        <v>31.92</v>
      </c>
      <c r="K850" s="143">
        <f t="shared" si="70"/>
        <v>817.15</v>
      </c>
      <c r="L850" s="143">
        <f t="shared" si="71"/>
        <v>0</v>
      </c>
      <c r="M850" s="143">
        <f t="shared" si="72"/>
        <v>817.15</v>
      </c>
      <c r="N850" s="29">
        <f t="shared" si="73"/>
        <v>2.7340686839943571E-4</v>
      </c>
    </row>
    <row r="851" spans="1:14" ht="18" x14ac:dyDescent="0.25">
      <c r="A851" s="23" t="s">
        <v>1270</v>
      </c>
      <c r="B851" s="24">
        <v>50201</v>
      </c>
      <c r="C851" s="25" t="s">
        <v>71</v>
      </c>
      <c r="D851" s="23" t="s">
        <v>1271</v>
      </c>
      <c r="E851" s="26" t="s">
        <v>23</v>
      </c>
      <c r="F851" s="27">
        <v>32</v>
      </c>
      <c r="G851" s="27">
        <v>32</v>
      </c>
      <c r="H851" s="161">
        <v>266.02</v>
      </c>
      <c r="I851" s="174">
        <v>457.39</v>
      </c>
      <c r="J851" s="143">
        <f t="shared" ref="J851:J914" si="74">H851+I851</f>
        <v>723.41</v>
      </c>
      <c r="K851" s="143">
        <f t="shared" si="70"/>
        <v>8512.64</v>
      </c>
      <c r="L851" s="143">
        <f t="shared" si="71"/>
        <v>14636.48</v>
      </c>
      <c r="M851" s="143">
        <f t="shared" si="72"/>
        <v>23149.119999999999</v>
      </c>
      <c r="N851" s="29">
        <f t="shared" si="73"/>
        <v>7.7453691554827701E-3</v>
      </c>
    </row>
    <row r="852" spans="1:14" x14ac:dyDescent="0.25">
      <c r="A852" s="61">
        <v>40212</v>
      </c>
      <c r="B852" s="51"/>
      <c r="C852" s="51"/>
      <c r="D852" s="34" t="s">
        <v>151</v>
      </c>
      <c r="E852" s="52"/>
      <c r="F852" s="52"/>
      <c r="G852" s="52"/>
      <c r="H852" s="165"/>
      <c r="I852" s="178"/>
      <c r="J852" s="151"/>
      <c r="K852" s="147"/>
      <c r="L852" s="147"/>
      <c r="M852" s="147">
        <f>M853</f>
        <v>67792.899999999994</v>
      </c>
      <c r="N852" s="37">
        <f t="shared" si="73"/>
        <v>2.2682548477900147E-2</v>
      </c>
    </row>
    <row r="853" spans="1:14" ht="18" x14ac:dyDescent="0.25">
      <c r="A853" s="23" t="s">
        <v>1272</v>
      </c>
      <c r="B853" s="24">
        <v>220102</v>
      </c>
      <c r="C853" s="25" t="s">
        <v>71</v>
      </c>
      <c r="D853" s="23" t="s">
        <v>665</v>
      </c>
      <c r="E853" s="26" t="s">
        <v>27</v>
      </c>
      <c r="F853" s="27">
        <v>2402.3000000000002</v>
      </c>
      <c r="G853" s="27">
        <v>2402.3000000000002</v>
      </c>
      <c r="H853" s="161">
        <v>9.23</v>
      </c>
      <c r="I853" s="174">
        <v>18.989999999999998</v>
      </c>
      <c r="J853" s="143">
        <f t="shared" si="74"/>
        <v>28.22</v>
      </c>
      <c r="K853" s="143">
        <f t="shared" ref="K853:K915" si="75">TRUNC(H853*G853,2)</f>
        <v>22173.22</v>
      </c>
      <c r="L853" s="143">
        <f t="shared" ref="L853:L915" si="76">TRUNC(I853*G853,2)</f>
        <v>45619.67</v>
      </c>
      <c r="M853" s="143">
        <f t="shared" ref="M853:M915" si="77">TRUNC((I853+H853)*G853,2)</f>
        <v>67792.899999999994</v>
      </c>
      <c r="N853" s="29">
        <f t="shared" si="73"/>
        <v>2.2682548477900147E-2</v>
      </c>
    </row>
    <row r="854" spans="1:14" x14ac:dyDescent="0.25">
      <c r="A854" s="61">
        <v>40213</v>
      </c>
      <c r="B854" s="51"/>
      <c r="C854" s="51"/>
      <c r="D854" s="34" t="s">
        <v>145</v>
      </c>
      <c r="E854" s="52"/>
      <c r="F854" s="52"/>
      <c r="G854" s="52"/>
      <c r="H854" s="165"/>
      <c r="I854" s="178"/>
      <c r="J854" s="151"/>
      <c r="K854" s="147"/>
      <c r="L854" s="147"/>
      <c r="M854" s="147">
        <f>M855</f>
        <v>34905.410000000003</v>
      </c>
      <c r="N854" s="37">
        <f t="shared" si="73"/>
        <v>1.1678858028878846E-2</v>
      </c>
    </row>
    <row r="855" spans="1:14" ht="27" x14ac:dyDescent="0.25">
      <c r="A855" s="23" t="s">
        <v>1273</v>
      </c>
      <c r="B855" s="24">
        <v>102491</v>
      </c>
      <c r="C855" s="62" t="s">
        <v>92</v>
      </c>
      <c r="D855" s="30" t="s">
        <v>1274</v>
      </c>
      <c r="E855" s="26" t="s">
        <v>27</v>
      </c>
      <c r="F855" s="27">
        <v>2402.3000000000002</v>
      </c>
      <c r="G855" s="27">
        <v>2402.3000000000002</v>
      </c>
      <c r="H855" s="161">
        <v>5.38</v>
      </c>
      <c r="I855" s="174">
        <v>9.15</v>
      </c>
      <c r="J855" s="143">
        <f t="shared" si="74"/>
        <v>14.530000000000001</v>
      </c>
      <c r="K855" s="143">
        <f t="shared" si="75"/>
        <v>12924.37</v>
      </c>
      <c r="L855" s="143">
        <f t="shared" si="76"/>
        <v>21981.040000000001</v>
      </c>
      <c r="M855" s="143">
        <f t="shared" si="77"/>
        <v>34905.410000000003</v>
      </c>
      <c r="N855" s="29">
        <f t="shared" si="73"/>
        <v>1.1678858028878846E-2</v>
      </c>
    </row>
    <row r="856" spans="1:14" x14ac:dyDescent="0.25">
      <c r="A856" s="19" t="s">
        <v>1275</v>
      </c>
      <c r="B856" s="49"/>
      <c r="C856" s="49"/>
      <c r="D856" s="19" t="s">
        <v>1276</v>
      </c>
      <c r="E856" s="21"/>
      <c r="F856" s="21"/>
      <c r="G856" s="21"/>
      <c r="H856" s="160"/>
      <c r="I856" s="173"/>
      <c r="J856" s="141"/>
      <c r="K856" s="142"/>
      <c r="L856" s="142"/>
      <c r="M856" s="142">
        <f>M857+M860+M862</f>
        <v>37899.18</v>
      </c>
      <c r="N856" s="22">
        <f t="shared" si="73"/>
        <v>1.2680531259507468E-2</v>
      </c>
    </row>
    <row r="857" spans="1:14" x14ac:dyDescent="0.25">
      <c r="A857" s="61">
        <v>40238</v>
      </c>
      <c r="B857" s="51"/>
      <c r="C857" s="51"/>
      <c r="D857" s="34" t="s">
        <v>1254</v>
      </c>
      <c r="E857" s="52"/>
      <c r="F857" s="52"/>
      <c r="G857" s="52"/>
      <c r="H857" s="165"/>
      <c r="I857" s="178"/>
      <c r="J857" s="151"/>
      <c r="K857" s="147"/>
      <c r="L857" s="147"/>
      <c r="M857" s="147">
        <f>SUM(M858:M859)</f>
        <v>5684.26</v>
      </c>
      <c r="N857" s="37">
        <f t="shared" si="73"/>
        <v>1.9018732494256582E-3</v>
      </c>
    </row>
    <row r="858" spans="1:14" ht="18" x14ac:dyDescent="0.25">
      <c r="A858" s="23" t="s">
        <v>1277</v>
      </c>
      <c r="B858" s="24">
        <v>41002</v>
      </c>
      <c r="C858" s="25" t="s">
        <v>71</v>
      </c>
      <c r="D858" s="23" t="s">
        <v>380</v>
      </c>
      <c r="E858" s="26" t="s">
        <v>27</v>
      </c>
      <c r="F858" s="27">
        <v>914.79</v>
      </c>
      <c r="G858" s="27">
        <v>914.79</v>
      </c>
      <c r="H858" s="161">
        <v>4.97</v>
      </c>
      <c r="I858" s="174">
        <v>0</v>
      </c>
      <c r="J858" s="143">
        <f t="shared" si="74"/>
        <v>4.97</v>
      </c>
      <c r="K858" s="143">
        <f t="shared" si="75"/>
        <v>4546.5</v>
      </c>
      <c r="L858" s="143">
        <f t="shared" si="76"/>
        <v>0</v>
      </c>
      <c r="M858" s="143">
        <f t="shared" si="77"/>
        <v>4546.5</v>
      </c>
      <c r="N858" s="29">
        <f t="shared" si="73"/>
        <v>1.5211947955430882E-3</v>
      </c>
    </row>
    <row r="859" spans="1:14" ht="18" x14ac:dyDescent="0.25">
      <c r="A859" s="23" t="s">
        <v>1278</v>
      </c>
      <c r="B859" s="24">
        <v>41003</v>
      </c>
      <c r="C859" s="25" t="s">
        <v>71</v>
      </c>
      <c r="D859" s="23" t="s">
        <v>382</v>
      </c>
      <c r="E859" s="26" t="s">
        <v>23</v>
      </c>
      <c r="F859" s="27">
        <v>45.73</v>
      </c>
      <c r="G859" s="27">
        <v>45.73</v>
      </c>
      <c r="H859" s="161">
        <v>24.88</v>
      </c>
      <c r="I859" s="174">
        <v>0</v>
      </c>
      <c r="J859" s="143">
        <f t="shared" si="74"/>
        <v>24.88</v>
      </c>
      <c r="K859" s="143">
        <f t="shared" si="75"/>
        <v>1137.76</v>
      </c>
      <c r="L859" s="143">
        <f t="shared" si="76"/>
        <v>0</v>
      </c>
      <c r="M859" s="143">
        <f t="shared" si="77"/>
        <v>1137.76</v>
      </c>
      <c r="N859" s="29">
        <f t="shared" si="73"/>
        <v>3.8067845388256989E-4</v>
      </c>
    </row>
    <row r="860" spans="1:14" x14ac:dyDescent="0.25">
      <c r="A860" s="61">
        <v>40239</v>
      </c>
      <c r="B860" s="51"/>
      <c r="C860" s="51"/>
      <c r="D860" s="34" t="s">
        <v>1279</v>
      </c>
      <c r="E860" s="52"/>
      <c r="F860" s="52"/>
      <c r="G860" s="52"/>
      <c r="H860" s="165"/>
      <c r="I860" s="178"/>
      <c r="J860" s="151"/>
      <c r="K860" s="147"/>
      <c r="L860" s="147"/>
      <c r="M860" s="147">
        <f>M861</f>
        <v>6399.55</v>
      </c>
      <c r="N860" s="37">
        <f t="shared" si="73"/>
        <v>2.1411991980243641E-3</v>
      </c>
    </row>
    <row r="861" spans="1:14" ht="54" customHeight="1" x14ac:dyDescent="0.25">
      <c r="A861" s="32" t="s">
        <v>1280</v>
      </c>
      <c r="B861" s="33">
        <v>271714</v>
      </c>
      <c r="C861" s="53" t="s">
        <v>268</v>
      </c>
      <c r="D861" s="23" t="s">
        <v>1281</v>
      </c>
      <c r="E861" s="26" t="s">
        <v>82</v>
      </c>
      <c r="F861" s="27">
        <v>333.31</v>
      </c>
      <c r="G861" s="27">
        <v>333.31</v>
      </c>
      <c r="H861" s="161">
        <v>9.34</v>
      </c>
      <c r="I861" s="174">
        <v>9.86</v>
      </c>
      <c r="J861" s="143">
        <f t="shared" si="74"/>
        <v>19.2</v>
      </c>
      <c r="K861" s="143">
        <f t="shared" si="75"/>
        <v>3113.11</v>
      </c>
      <c r="L861" s="143">
        <f t="shared" si="76"/>
        <v>3286.43</v>
      </c>
      <c r="M861" s="143">
        <f t="shared" si="77"/>
        <v>6399.55</v>
      </c>
      <c r="N861" s="29">
        <f t="shared" si="73"/>
        <v>2.1411991980243641E-3</v>
      </c>
    </row>
    <row r="862" spans="1:14" x14ac:dyDescent="0.25">
      <c r="A862" s="61">
        <v>40240</v>
      </c>
      <c r="B862" s="51"/>
      <c r="C862" s="51"/>
      <c r="D862" s="34" t="s">
        <v>1282</v>
      </c>
      <c r="E862" s="52"/>
      <c r="F862" s="52"/>
      <c r="G862" s="52"/>
      <c r="H862" s="165"/>
      <c r="I862" s="178"/>
      <c r="J862" s="151"/>
      <c r="K862" s="147"/>
      <c r="L862" s="147"/>
      <c r="M862" s="147">
        <f>M863</f>
        <v>25815.37</v>
      </c>
      <c r="N862" s="37">
        <f t="shared" si="73"/>
        <v>8.6374588120574445E-3</v>
      </c>
    </row>
    <row r="863" spans="1:14" ht="18" x14ac:dyDescent="0.25">
      <c r="A863" s="23" t="s">
        <v>1283</v>
      </c>
      <c r="B863" s="24">
        <v>220102</v>
      </c>
      <c r="C863" s="25" t="s">
        <v>71</v>
      </c>
      <c r="D863" s="23" t="s">
        <v>665</v>
      </c>
      <c r="E863" s="26" t="s">
        <v>27</v>
      </c>
      <c r="F863" s="27">
        <v>914.79</v>
      </c>
      <c r="G863" s="27">
        <v>914.79</v>
      </c>
      <c r="H863" s="161">
        <v>9.23</v>
      </c>
      <c r="I863" s="174">
        <v>18.989999999999998</v>
      </c>
      <c r="J863" s="143">
        <f t="shared" si="74"/>
        <v>28.22</v>
      </c>
      <c r="K863" s="143">
        <f t="shared" si="75"/>
        <v>8443.51</v>
      </c>
      <c r="L863" s="143">
        <f t="shared" si="76"/>
        <v>17371.86</v>
      </c>
      <c r="M863" s="143">
        <f t="shared" si="77"/>
        <v>25815.37</v>
      </c>
      <c r="N863" s="29">
        <f t="shared" si="73"/>
        <v>8.6374588120574445E-3</v>
      </c>
    </row>
    <row r="864" spans="1:14" x14ac:dyDescent="0.25">
      <c r="A864" s="14">
        <v>11</v>
      </c>
      <c r="B864" s="47"/>
      <c r="C864" s="47"/>
      <c r="D864" s="16" t="s">
        <v>50</v>
      </c>
      <c r="E864" s="17"/>
      <c r="F864" s="17"/>
      <c r="G864" s="17"/>
      <c r="H864" s="159"/>
      <c r="I864" s="172"/>
      <c r="J864" s="139"/>
      <c r="K864" s="144"/>
      <c r="L864" s="144"/>
      <c r="M864" s="140">
        <f>M865+M867+M872+M878+M890+M893+M896</f>
        <v>64208.950000000004</v>
      </c>
      <c r="N864" s="18">
        <f t="shared" si="73"/>
        <v>2.1483409340654652E-2</v>
      </c>
    </row>
    <row r="865" spans="1:14" x14ac:dyDescent="0.25">
      <c r="A865" s="19" t="s">
        <v>1284</v>
      </c>
      <c r="B865" s="49"/>
      <c r="C865" s="49"/>
      <c r="D865" s="19" t="s">
        <v>69</v>
      </c>
      <c r="E865" s="21"/>
      <c r="F865" s="21"/>
      <c r="G865" s="21"/>
      <c r="H865" s="160"/>
      <c r="I865" s="173"/>
      <c r="J865" s="141"/>
      <c r="K865" s="142"/>
      <c r="L865" s="142"/>
      <c r="M865" s="142">
        <f>M866</f>
        <v>350.75</v>
      </c>
      <c r="N865" s="22">
        <f t="shared" si="73"/>
        <v>1.1735600451704348E-4</v>
      </c>
    </row>
    <row r="866" spans="1:14" ht="36" x14ac:dyDescent="0.25">
      <c r="A866" s="63">
        <v>40544</v>
      </c>
      <c r="B866" s="33">
        <v>20701</v>
      </c>
      <c r="C866" s="53" t="s">
        <v>268</v>
      </c>
      <c r="D866" s="30" t="s">
        <v>370</v>
      </c>
      <c r="E866" s="26" t="s">
        <v>27</v>
      </c>
      <c r="F866" s="27">
        <v>66.81</v>
      </c>
      <c r="G866" s="27">
        <v>66.81</v>
      </c>
      <c r="H866" s="161">
        <v>1.49</v>
      </c>
      <c r="I866" s="174">
        <v>3.76</v>
      </c>
      <c r="J866" s="143">
        <f t="shared" si="74"/>
        <v>5.25</v>
      </c>
      <c r="K866" s="143">
        <f t="shared" si="75"/>
        <v>99.54</v>
      </c>
      <c r="L866" s="143">
        <f t="shared" si="76"/>
        <v>251.2</v>
      </c>
      <c r="M866" s="143">
        <f t="shared" si="77"/>
        <v>350.75</v>
      </c>
      <c r="N866" s="29">
        <f t="shared" si="73"/>
        <v>1.1735600451704348E-4</v>
      </c>
    </row>
    <row r="867" spans="1:14" x14ac:dyDescent="0.25">
      <c r="A867" s="19" t="s">
        <v>1285</v>
      </c>
      <c r="B867" s="49"/>
      <c r="C867" s="49"/>
      <c r="D867" s="19" t="s">
        <v>87</v>
      </c>
      <c r="E867" s="21"/>
      <c r="F867" s="21"/>
      <c r="G867" s="21"/>
      <c r="H867" s="160"/>
      <c r="I867" s="173"/>
      <c r="J867" s="141"/>
      <c r="K867" s="142"/>
      <c r="L867" s="142"/>
      <c r="M867" s="142">
        <f>SUM(M868:M871)</f>
        <v>12445.25</v>
      </c>
      <c r="N867" s="22">
        <f t="shared" si="73"/>
        <v>4.1640051752408706E-3</v>
      </c>
    </row>
    <row r="868" spans="1:14" ht="18" x14ac:dyDescent="0.25">
      <c r="A868" s="64">
        <v>40575</v>
      </c>
      <c r="B868" s="24">
        <v>41002</v>
      </c>
      <c r="C868" s="25" t="s">
        <v>71</v>
      </c>
      <c r="D868" s="23" t="s">
        <v>380</v>
      </c>
      <c r="E868" s="26" t="s">
        <v>27</v>
      </c>
      <c r="F868" s="27">
        <v>66.81</v>
      </c>
      <c r="G868" s="27">
        <v>66.81</v>
      </c>
      <c r="H868" s="161">
        <v>4.97</v>
      </c>
      <c r="I868" s="174">
        <v>0</v>
      </c>
      <c r="J868" s="143">
        <f t="shared" si="74"/>
        <v>4.97</v>
      </c>
      <c r="K868" s="143">
        <f t="shared" si="75"/>
        <v>332.04</v>
      </c>
      <c r="L868" s="143">
        <f t="shared" si="76"/>
        <v>0</v>
      </c>
      <c r="M868" s="143">
        <f t="shared" si="77"/>
        <v>332.04</v>
      </c>
      <c r="N868" s="29">
        <f t="shared" si="73"/>
        <v>1.1109590232313363E-4</v>
      </c>
    </row>
    <row r="869" spans="1:14" ht="18" x14ac:dyDescent="0.25">
      <c r="A869" s="64">
        <v>40576</v>
      </c>
      <c r="B869" s="24">
        <v>41003</v>
      </c>
      <c r="C869" s="25" t="s">
        <v>71</v>
      </c>
      <c r="D869" s="23" t="s">
        <v>382</v>
      </c>
      <c r="E869" s="26" t="s">
        <v>23</v>
      </c>
      <c r="F869" s="27">
        <v>23.38</v>
      </c>
      <c r="G869" s="27">
        <v>23.38</v>
      </c>
      <c r="H869" s="161">
        <v>24.88</v>
      </c>
      <c r="I869" s="174">
        <v>0</v>
      </c>
      <c r="J869" s="143">
        <f t="shared" si="74"/>
        <v>24.88</v>
      </c>
      <c r="K869" s="143">
        <f t="shared" si="75"/>
        <v>581.69000000000005</v>
      </c>
      <c r="L869" s="143">
        <f t="shared" si="76"/>
        <v>0</v>
      </c>
      <c r="M869" s="143">
        <f t="shared" si="77"/>
        <v>581.69000000000005</v>
      </c>
      <c r="N869" s="29">
        <f t="shared" si="73"/>
        <v>1.9462527232364657E-4</v>
      </c>
    </row>
    <row r="870" spans="1:14" ht="18" x14ac:dyDescent="0.25">
      <c r="A870" s="64">
        <v>40577</v>
      </c>
      <c r="B870" s="24">
        <v>40101</v>
      </c>
      <c r="C870" s="25" t="s">
        <v>71</v>
      </c>
      <c r="D870" s="23" t="s">
        <v>376</v>
      </c>
      <c r="E870" s="26" t="s">
        <v>23</v>
      </c>
      <c r="F870" s="27">
        <v>11.57</v>
      </c>
      <c r="G870" s="27">
        <v>11.57</v>
      </c>
      <c r="H870" s="161">
        <v>31.92</v>
      </c>
      <c r="I870" s="174">
        <v>0</v>
      </c>
      <c r="J870" s="143">
        <f t="shared" si="74"/>
        <v>31.92</v>
      </c>
      <c r="K870" s="143">
        <f t="shared" si="75"/>
        <v>369.31</v>
      </c>
      <c r="L870" s="143">
        <f t="shared" si="76"/>
        <v>0</v>
      </c>
      <c r="M870" s="143">
        <f t="shared" si="77"/>
        <v>369.31</v>
      </c>
      <c r="N870" s="29">
        <f t="shared" si="73"/>
        <v>1.2356591882591399E-4</v>
      </c>
    </row>
    <row r="871" spans="1:14" ht="18" x14ac:dyDescent="0.25">
      <c r="A871" s="64">
        <v>40578</v>
      </c>
      <c r="B871" s="24">
        <v>50201</v>
      </c>
      <c r="C871" s="25" t="s">
        <v>71</v>
      </c>
      <c r="D871" s="23" t="s">
        <v>1271</v>
      </c>
      <c r="E871" s="26" t="s">
        <v>23</v>
      </c>
      <c r="F871" s="27">
        <v>15.43</v>
      </c>
      <c r="G871" s="27">
        <v>15.43</v>
      </c>
      <c r="H871" s="161">
        <v>266.02</v>
      </c>
      <c r="I871" s="174">
        <v>457.39</v>
      </c>
      <c r="J871" s="143">
        <f t="shared" si="74"/>
        <v>723.41</v>
      </c>
      <c r="K871" s="143">
        <f t="shared" si="75"/>
        <v>4104.68</v>
      </c>
      <c r="L871" s="143">
        <f t="shared" si="76"/>
        <v>7057.52</v>
      </c>
      <c r="M871" s="143">
        <f t="shared" si="77"/>
        <v>11162.21</v>
      </c>
      <c r="N871" s="29">
        <f t="shared" si="73"/>
        <v>3.7347180817681761E-3</v>
      </c>
    </row>
    <row r="872" spans="1:14" x14ac:dyDescent="0.25">
      <c r="A872" s="19" t="s">
        <v>1286</v>
      </c>
      <c r="B872" s="49"/>
      <c r="C872" s="49"/>
      <c r="D872" s="19" t="s">
        <v>288</v>
      </c>
      <c r="E872" s="21"/>
      <c r="F872" s="21"/>
      <c r="G872" s="21"/>
      <c r="H872" s="160"/>
      <c r="I872" s="173"/>
      <c r="J872" s="141"/>
      <c r="K872" s="142"/>
      <c r="L872" s="142"/>
      <c r="M872" s="142">
        <f>SUM(M873:M877)</f>
        <v>28958.28</v>
      </c>
      <c r="N872" s="22">
        <f t="shared" si="73"/>
        <v>9.6890321838512036E-3</v>
      </c>
    </row>
    <row r="873" spans="1:14" ht="45" customHeight="1" x14ac:dyDescent="0.25">
      <c r="A873" s="63">
        <v>40603</v>
      </c>
      <c r="B873" s="33">
        <v>100775</v>
      </c>
      <c r="C873" s="26" t="s">
        <v>92</v>
      </c>
      <c r="D873" s="23" t="s">
        <v>286</v>
      </c>
      <c r="E873" s="26" t="s">
        <v>206</v>
      </c>
      <c r="F873" s="27">
        <v>1681.18</v>
      </c>
      <c r="G873" s="27">
        <v>1681.18</v>
      </c>
      <c r="H873" s="161">
        <v>0.8</v>
      </c>
      <c r="I873" s="174">
        <v>10.28</v>
      </c>
      <c r="J873" s="143">
        <f t="shared" si="74"/>
        <v>11.08</v>
      </c>
      <c r="K873" s="143">
        <f t="shared" si="75"/>
        <v>1344.94</v>
      </c>
      <c r="L873" s="143">
        <f t="shared" si="76"/>
        <v>17282.53</v>
      </c>
      <c r="M873" s="143">
        <f t="shared" si="77"/>
        <v>18627.47</v>
      </c>
      <c r="N873" s="29">
        <f t="shared" si="73"/>
        <v>6.2324888195612032E-3</v>
      </c>
    </row>
    <row r="874" spans="1:14" ht="36" customHeight="1" x14ac:dyDescent="0.25">
      <c r="A874" s="63">
        <v>40604</v>
      </c>
      <c r="B874" s="33">
        <v>100719</v>
      </c>
      <c r="C874" s="26" t="s">
        <v>92</v>
      </c>
      <c r="D874" s="30" t="s">
        <v>1287</v>
      </c>
      <c r="E874" s="26" t="s">
        <v>27</v>
      </c>
      <c r="F874" s="27">
        <v>127.7</v>
      </c>
      <c r="G874" s="27">
        <v>127.7</v>
      </c>
      <c r="H874" s="161">
        <v>1.32</v>
      </c>
      <c r="I874" s="174">
        <v>9.18</v>
      </c>
      <c r="J874" s="143">
        <f t="shared" si="74"/>
        <v>10.5</v>
      </c>
      <c r="K874" s="143">
        <f t="shared" si="75"/>
        <v>168.56</v>
      </c>
      <c r="L874" s="143">
        <f t="shared" si="76"/>
        <v>1172.28</v>
      </c>
      <c r="M874" s="143">
        <f t="shared" si="77"/>
        <v>1340.85</v>
      </c>
      <c r="N874" s="29">
        <f t="shared" si="73"/>
        <v>4.4862950436686455E-4</v>
      </c>
    </row>
    <row r="875" spans="1:14" ht="36" customHeight="1" x14ac:dyDescent="0.25">
      <c r="A875" s="63">
        <v>40605</v>
      </c>
      <c r="B875" s="33">
        <v>100747</v>
      </c>
      <c r="C875" s="26" t="s">
        <v>92</v>
      </c>
      <c r="D875" s="30" t="s">
        <v>1288</v>
      </c>
      <c r="E875" s="26" t="s">
        <v>27</v>
      </c>
      <c r="F875" s="27">
        <v>127.7</v>
      </c>
      <c r="G875" s="27">
        <v>127.7</v>
      </c>
      <c r="H875" s="161">
        <v>1.32</v>
      </c>
      <c r="I875" s="174">
        <v>8.8699999999999992</v>
      </c>
      <c r="J875" s="143">
        <f t="shared" si="74"/>
        <v>10.19</v>
      </c>
      <c r="K875" s="143">
        <f t="shared" si="75"/>
        <v>168.56</v>
      </c>
      <c r="L875" s="143">
        <f t="shared" si="76"/>
        <v>1132.69</v>
      </c>
      <c r="M875" s="143">
        <f t="shared" si="77"/>
        <v>1301.26</v>
      </c>
      <c r="N875" s="29">
        <f t="shared" si="73"/>
        <v>4.3538324857547543E-4</v>
      </c>
    </row>
    <row r="876" spans="1:14" ht="18" x14ac:dyDescent="0.25">
      <c r="A876" s="64">
        <v>40606</v>
      </c>
      <c r="B876" s="24">
        <v>52006</v>
      </c>
      <c r="C876" s="25" t="s">
        <v>71</v>
      </c>
      <c r="D876" s="23" t="s">
        <v>1289</v>
      </c>
      <c r="E876" s="26" t="s">
        <v>1290</v>
      </c>
      <c r="F876" s="27">
        <v>75.81</v>
      </c>
      <c r="G876" s="27">
        <v>75.81</v>
      </c>
      <c r="H876" s="161">
        <v>3.57</v>
      </c>
      <c r="I876" s="174">
        <v>10.18</v>
      </c>
      <c r="J876" s="143">
        <f t="shared" si="74"/>
        <v>13.75</v>
      </c>
      <c r="K876" s="143">
        <f t="shared" si="75"/>
        <v>270.64</v>
      </c>
      <c r="L876" s="143">
        <f t="shared" si="76"/>
        <v>771.74</v>
      </c>
      <c r="M876" s="143">
        <f t="shared" si="77"/>
        <v>1042.3800000000001</v>
      </c>
      <c r="N876" s="29">
        <f t="shared" si="73"/>
        <v>3.4876565071554044E-4</v>
      </c>
    </row>
    <row r="877" spans="1:14" ht="27" x14ac:dyDescent="0.25">
      <c r="A877" s="64">
        <v>40607</v>
      </c>
      <c r="B877" s="24">
        <v>160967</v>
      </c>
      <c r="C877" s="25" t="s">
        <v>71</v>
      </c>
      <c r="D877" s="30" t="s">
        <v>1291</v>
      </c>
      <c r="E877" s="26" t="s">
        <v>27</v>
      </c>
      <c r="F877" s="27">
        <v>81.459999999999994</v>
      </c>
      <c r="G877" s="27">
        <v>81.459999999999994</v>
      </c>
      <c r="H877" s="161">
        <v>5.73</v>
      </c>
      <c r="I877" s="174">
        <v>75.86</v>
      </c>
      <c r="J877" s="143">
        <f t="shared" si="74"/>
        <v>81.59</v>
      </c>
      <c r="K877" s="143">
        <f t="shared" si="75"/>
        <v>466.76</v>
      </c>
      <c r="L877" s="143">
        <f t="shared" si="76"/>
        <v>6179.55</v>
      </c>
      <c r="M877" s="143">
        <f t="shared" si="77"/>
        <v>6646.32</v>
      </c>
      <c r="N877" s="29">
        <f t="shared" si="73"/>
        <v>2.2237649606321208E-3</v>
      </c>
    </row>
    <row r="878" spans="1:14" x14ac:dyDescent="0.25">
      <c r="A878" s="19" t="s">
        <v>1292</v>
      </c>
      <c r="B878" s="49"/>
      <c r="C878" s="49"/>
      <c r="D878" s="19" t="s">
        <v>1293</v>
      </c>
      <c r="E878" s="21"/>
      <c r="F878" s="21"/>
      <c r="G878" s="21"/>
      <c r="H878" s="160"/>
      <c r="I878" s="173"/>
      <c r="J878" s="141"/>
      <c r="K878" s="142"/>
      <c r="L878" s="142"/>
      <c r="M878" s="142">
        <f>SUM(M879:M889)</f>
        <v>8974.8000000000011</v>
      </c>
      <c r="N878" s="22">
        <f t="shared" si="73"/>
        <v>3.0028415376751588E-3</v>
      </c>
    </row>
    <row r="879" spans="1:14" ht="18" x14ac:dyDescent="0.25">
      <c r="A879" s="64">
        <v>40634</v>
      </c>
      <c r="B879" s="24">
        <v>50902</v>
      </c>
      <c r="C879" s="25" t="s">
        <v>71</v>
      </c>
      <c r="D879" s="23" t="s">
        <v>214</v>
      </c>
      <c r="E879" s="26" t="s">
        <v>27</v>
      </c>
      <c r="F879" s="27">
        <v>7.84</v>
      </c>
      <c r="G879" s="27">
        <v>7.84</v>
      </c>
      <c r="H879" s="161">
        <v>4.97</v>
      </c>
      <c r="I879" s="174">
        <v>0</v>
      </c>
      <c r="J879" s="143">
        <f t="shared" si="74"/>
        <v>4.97</v>
      </c>
      <c r="K879" s="143">
        <f t="shared" si="75"/>
        <v>38.96</v>
      </c>
      <c r="L879" s="143">
        <f t="shared" si="76"/>
        <v>0</v>
      </c>
      <c r="M879" s="143">
        <f t="shared" si="77"/>
        <v>38.96</v>
      </c>
      <c r="N879" s="29">
        <f t="shared" si="73"/>
        <v>1.3035466674223846E-5</v>
      </c>
    </row>
    <row r="880" spans="1:14" ht="27" x14ac:dyDescent="0.25">
      <c r="A880" s="65">
        <v>40635</v>
      </c>
      <c r="B880" s="66">
        <v>96616</v>
      </c>
      <c r="C880" s="67" t="s">
        <v>92</v>
      </c>
      <c r="D880" s="115" t="s">
        <v>803</v>
      </c>
      <c r="E880" s="68" t="s">
        <v>23</v>
      </c>
      <c r="F880" s="69">
        <v>0.39</v>
      </c>
      <c r="G880" s="69">
        <v>0.39</v>
      </c>
      <c r="H880" s="167">
        <v>204.59</v>
      </c>
      <c r="I880" s="180">
        <v>433.91</v>
      </c>
      <c r="J880" s="143">
        <f t="shared" si="74"/>
        <v>638.5</v>
      </c>
      <c r="K880" s="153">
        <f t="shared" si="75"/>
        <v>79.790000000000006</v>
      </c>
      <c r="L880" s="153">
        <f t="shared" si="76"/>
        <v>169.22</v>
      </c>
      <c r="M880" s="153">
        <f t="shared" si="77"/>
        <v>249.01</v>
      </c>
      <c r="N880" s="70">
        <f t="shared" si="73"/>
        <v>8.3315235024344968E-5</v>
      </c>
    </row>
    <row r="881" spans="1:14" ht="36" x14ac:dyDescent="0.25">
      <c r="A881" s="63">
        <v>40636</v>
      </c>
      <c r="B881" s="33">
        <v>94971</v>
      </c>
      <c r="C881" s="26" t="s">
        <v>92</v>
      </c>
      <c r="D881" s="30" t="s">
        <v>218</v>
      </c>
      <c r="E881" s="26" t="s">
        <v>23</v>
      </c>
      <c r="F881" s="27">
        <v>3.95</v>
      </c>
      <c r="G881" s="27">
        <v>3.95</v>
      </c>
      <c r="H881" s="161">
        <v>44.84</v>
      </c>
      <c r="I881" s="174">
        <v>436.73</v>
      </c>
      <c r="J881" s="143">
        <f t="shared" si="74"/>
        <v>481.57000000000005</v>
      </c>
      <c r="K881" s="143">
        <f t="shared" si="75"/>
        <v>177.11</v>
      </c>
      <c r="L881" s="143">
        <f t="shared" si="76"/>
        <v>1725.08</v>
      </c>
      <c r="M881" s="143">
        <f t="shared" si="77"/>
        <v>1902.2</v>
      </c>
      <c r="N881" s="29">
        <f t="shared" si="73"/>
        <v>6.3644929947917353E-4</v>
      </c>
    </row>
    <row r="882" spans="1:14" ht="27" x14ac:dyDescent="0.25">
      <c r="A882" s="64">
        <v>40637</v>
      </c>
      <c r="B882" s="24">
        <v>51026</v>
      </c>
      <c r="C882" s="25" t="s">
        <v>71</v>
      </c>
      <c r="D882" s="30" t="s">
        <v>1294</v>
      </c>
      <c r="E882" s="26" t="s">
        <v>23</v>
      </c>
      <c r="F882" s="27">
        <v>3.95</v>
      </c>
      <c r="G882" s="27">
        <v>3.95</v>
      </c>
      <c r="H882" s="161">
        <v>37.520000000000003</v>
      </c>
      <c r="I882" s="174">
        <v>0.1</v>
      </c>
      <c r="J882" s="143">
        <f t="shared" si="74"/>
        <v>37.620000000000005</v>
      </c>
      <c r="K882" s="143">
        <f t="shared" si="75"/>
        <v>148.19999999999999</v>
      </c>
      <c r="L882" s="143">
        <f t="shared" si="76"/>
        <v>0.39</v>
      </c>
      <c r="M882" s="143">
        <f t="shared" si="77"/>
        <v>148.59</v>
      </c>
      <c r="N882" s="29">
        <f t="shared" si="73"/>
        <v>4.9716118919992848E-5</v>
      </c>
    </row>
    <row r="883" spans="1:14" ht="27" x14ac:dyDescent="0.25">
      <c r="A883" s="64">
        <v>40638</v>
      </c>
      <c r="B883" s="24">
        <v>96543</v>
      </c>
      <c r="C883" s="31" t="s">
        <v>92</v>
      </c>
      <c r="D883" s="30" t="s">
        <v>224</v>
      </c>
      <c r="E883" s="26" t="s">
        <v>206</v>
      </c>
      <c r="F883" s="27">
        <v>16.760000000000002</v>
      </c>
      <c r="G883" s="27">
        <v>16.760000000000002</v>
      </c>
      <c r="H883" s="161">
        <v>4.5</v>
      </c>
      <c r="I883" s="174">
        <v>9.2799999999999994</v>
      </c>
      <c r="J883" s="143">
        <f t="shared" si="74"/>
        <v>13.78</v>
      </c>
      <c r="K883" s="143">
        <f t="shared" si="75"/>
        <v>75.42</v>
      </c>
      <c r="L883" s="143">
        <f t="shared" si="76"/>
        <v>155.53</v>
      </c>
      <c r="M883" s="143">
        <f t="shared" si="77"/>
        <v>230.95</v>
      </c>
      <c r="N883" s="29">
        <f t="shared" si="73"/>
        <v>7.7272613665605678E-5</v>
      </c>
    </row>
    <row r="884" spans="1:14" ht="27" x14ac:dyDescent="0.25">
      <c r="A884" s="64">
        <v>40639</v>
      </c>
      <c r="B884" s="24">
        <v>96545</v>
      </c>
      <c r="C884" s="31" t="s">
        <v>92</v>
      </c>
      <c r="D884" s="30" t="s">
        <v>598</v>
      </c>
      <c r="E884" s="26" t="s">
        <v>206</v>
      </c>
      <c r="F884" s="27">
        <v>77.16</v>
      </c>
      <c r="G884" s="27">
        <v>77.16</v>
      </c>
      <c r="H884" s="161">
        <v>2.35</v>
      </c>
      <c r="I884" s="174">
        <v>9.6199999999999992</v>
      </c>
      <c r="J884" s="143">
        <f t="shared" si="74"/>
        <v>11.969999999999999</v>
      </c>
      <c r="K884" s="143">
        <f t="shared" si="75"/>
        <v>181.32</v>
      </c>
      <c r="L884" s="143">
        <f t="shared" si="76"/>
        <v>742.27</v>
      </c>
      <c r="M884" s="143">
        <f t="shared" si="77"/>
        <v>923.6</v>
      </c>
      <c r="N884" s="29">
        <f t="shared" si="73"/>
        <v>3.0902353748237026E-4</v>
      </c>
    </row>
    <row r="885" spans="1:14" ht="27" x14ac:dyDescent="0.25">
      <c r="A885" s="64">
        <v>40640</v>
      </c>
      <c r="B885" s="24">
        <v>96546</v>
      </c>
      <c r="C885" s="31" t="s">
        <v>92</v>
      </c>
      <c r="D885" s="30" t="s">
        <v>827</v>
      </c>
      <c r="E885" s="26" t="s">
        <v>206</v>
      </c>
      <c r="F885" s="27">
        <v>54.05</v>
      </c>
      <c r="G885" s="27">
        <v>54.05</v>
      </c>
      <c r="H885" s="161">
        <v>2</v>
      </c>
      <c r="I885" s="174">
        <v>8.9499999999999993</v>
      </c>
      <c r="J885" s="143">
        <f t="shared" si="74"/>
        <v>10.95</v>
      </c>
      <c r="K885" s="143">
        <f t="shared" si="75"/>
        <v>108.1</v>
      </c>
      <c r="L885" s="143">
        <f t="shared" si="76"/>
        <v>483.74</v>
      </c>
      <c r="M885" s="143">
        <f t="shared" si="77"/>
        <v>591.84</v>
      </c>
      <c r="N885" s="29">
        <f t="shared" si="73"/>
        <v>1.980213192113101E-4</v>
      </c>
    </row>
    <row r="886" spans="1:14" ht="18" x14ac:dyDescent="0.25">
      <c r="A886" s="64">
        <v>40641</v>
      </c>
      <c r="B886" s="24">
        <v>60209</v>
      </c>
      <c r="C886" s="25" t="s">
        <v>71</v>
      </c>
      <c r="D886" s="23" t="s">
        <v>244</v>
      </c>
      <c r="E886" s="26" t="s">
        <v>27</v>
      </c>
      <c r="F886" s="27">
        <v>17.88</v>
      </c>
      <c r="G886" s="27">
        <v>17.88</v>
      </c>
      <c r="H886" s="161">
        <v>43.11</v>
      </c>
      <c r="I886" s="174">
        <v>39.03</v>
      </c>
      <c r="J886" s="143">
        <f t="shared" si="74"/>
        <v>82.14</v>
      </c>
      <c r="K886" s="143">
        <f t="shared" si="75"/>
        <v>770.8</v>
      </c>
      <c r="L886" s="143">
        <f t="shared" si="76"/>
        <v>697.85</v>
      </c>
      <c r="M886" s="143">
        <f t="shared" si="77"/>
        <v>1468.66</v>
      </c>
      <c r="N886" s="29">
        <f t="shared" si="73"/>
        <v>4.9139292827940441E-4</v>
      </c>
    </row>
    <row r="887" spans="1:14" ht="18" x14ac:dyDescent="0.25">
      <c r="A887" s="64">
        <v>40642</v>
      </c>
      <c r="B887" s="24">
        <v>50901</v>
      </c>
      <c r="C887" s="25" t="s">
        <v>71</v>
      </c>
      <c r="D887" s="23" t="s">
        <v>590</v>
      </c>
      <c r="E887" s="26" t="s">
        <v>23</v>
      </c>
      <c r="F887" s="27">
        <v>11.4</v>
      </c>
      <c r="G887" s="27">
        <v>11.4</v>
      </c>
      <c r="H887" s="161">
        <v>40.409999999999997</v>
      </c>
      <c r="I887" s="174">
        <v>0</v>
      </c>
      <c r="J887" s="143">
        <f t="shared" si="74"/>
        <v>40.409999999999997</v>
      </c>
      <c r="K887" s="143">
        <f t="shared" si="75"/>
        <v>460.67</v>
      </c>
      <c r="L887" s="143">
        <f t="shared" si="76"/>
        <v>0</v>
      </c>
      <c r="M887" s="143">
        <f t="shared" si="77"/>
        <v>460.67</v>
      </c>
      <c r="N887" s="29">
        <f t="shared" si="73"/>
        <v>1.541336866738886E-4</v>
      </c>
    </row>
    <row r="888" spans="1:14" ht="27" customHeight="1" x14ac:dyDescent="0.25">
      <c r="A888" s="71">
        <v>40486</v>
      </c>
      <c r="B888" s="24">
        <v>101176</v>
      </c>
      <c r="C888" s="31" t="s">
        <v>92</v>
      </c>
      <c r="D888" s="23" t="s">
        <v>1295</v>
      </c>
      <c r="E888" s="26" t="s">
        <v>203</v>
      </c>
      <c r="F888" s="27">
        <v>18</v>
      </c>
      <c r="G888" s="27">
        <v>18</v>
      </c>
      <c r="H888" s="161">
        <v>48.45</v>
      </c>
      <c r="I888" s="174">
        <v>95.95</v>
      </c>
      <c r="J888" s="143">
        <f t="shared" si="74"/>
        <v>144.4</v>
      </c>
      <c r="K888" s="143">
        <f t="shared" si="75"/>
        <v>872.1</v>
      </c>
      <c r="L888" s="143">
        <f t="shared" si="76"/>
        <v>1727.1</v>
      </c>
      <c r="M888" s="143">
        <f t="shared" si="77"/>
        <v>2599.1999999999998</v>
      </c>
      <c r="N888" s="29">
        <f t="shared" si="73"/>
        <v>8.6965567196207951E-4</v>
      </c>
    </row>
    <row r="889" spans="1:14" ht="27" x14ac:dyDescent="0.25">
      <c r="A889" s="71">
        <v>40851</v>
      </c>
      <c r="B889" s="24">
        <v>96547</v>
      </c>
      <c r="C889" s="31" t="s">
        <v>92</v>
      </c>
      <c r="D889" s="30" t="s">
        <v>829</v>
      </c>
      <c r="E889" s="26" t="s">
        <v>206</v>
      </c>
      <c r="F889" s="27">
        <v>28.89</v>
      </c>
      <c r="G889" s="27">
        <v>28.89</v>
      </c>
      <c r="H889" s="161">
        <v>1.8</v>
      </c>
      <c r="I889" s="174">
        <v>10.7</v>
      </c>
      <c r="J889" s="143">
        <f t="shared" si="74"/>
        <v>12.5</v>
      </c>
      <c r="K889" s="143">
        <f t="shared" si="75"/>
        <v>52</v>
      </c>
      <c r="L889" s="143">
        <f t="shared" si="76"/>
        <v>309.12</v>
      </c>
      <c r="M889" s="143">
        <f t="shared" si="77"/>
        <v>361.12</v>
      </c>
      <c r="N889" s="29">
        <f t="shared" si="73"/>
        <v>1.2082566030276477E-4</v>
      </c>
    </row>
    <row r="890" spans="1:14" x14ac:dyDescent="0.25">
      <c r="A890" s="19" t="s">
        <v>1296</v>
      </c>
      <c r="B890" s="49"/>
      <c r="C890" s="49"/>
      <c r="D890" s="19" t="s">
        <v>307</v>
      </c>
      <c r="E890" s="21"/>
      <c r="F890" s="21"/>
      <c r="G890" s="21"/>
      <c r="H890" s="160"/>
      <c r="I890" s="173"/>
      <c r="J890" s="141"/>
      <c r="K890" s="142"/>
      <c r="L890" s="142"/>
      <c r="M890" s="142">
        <f>SUM(M891:M892)</f>
        <v>159.73000000000002</v>
      </c>
      <c r="N890" s="22">
        <f t="shared" si="73"/>
        <v>5.3443405848916204E-5</v>
      </c>
    </row>
    <row r="891" spans="1:14" ht="18" x14ac:dyDescent="0.25">
      <c r="A891" s="64">
        <v>40664</v>
      </c>
      <c r="B891" s="24">
        <v>200101</v>
      </c>
      <c r="C891" s="25" t="s">
        <v>71</v>
      </c>
      <c r="D891" s="23" t="s">
        <v>121</v>
      </c>
      <c r="E891" s="26" t="s">
        <v>27</v>
      </c>
      <c r="F891" s="27">
        <v>7.04</v>
      </c>
      <c r="G891" s="27">
        <v>7.04</v>
      </c>
      <c r="H891" s="161">
        <v>3.22</v>
      </c>
      <c r="I891" s="174">
        <v>2.4700000000000002</v>
      </c>
      <c r="J891" s="143">
        <f t="shared" si="74"/>
        <v>5.69</v>
      </c>
      <c r="K891" s="143">
        <f t="shared" si="75"/>
        <v>22.66</v>
      </c>
      <c r="L891" s="143">
        <f t="shared" si="76"/>
        <v>17.38</v>
      </c>
      <c r="M891" s="143">
        <f t="shared" si="77"/>
        <v>40.049999999999997</v>
      </c>
      <c r="N891" s="29">
        <f t="shared" si="73"/>
        <v>1.3400165305509882E-5</v>
      </c>
    </row>
    <row r="892" spans="1:14" ht="18" x14ac:dyDescent="0.25">
      <c r="A892" s="64">
        <v>40665</v>
      </c>
      <c r="B892" s="24">
        <v>200403</v>
      </c>
      <c r="C892" s="25" t="s">
        <v>71</v>
      </c>
      <c r="D892" s="23" t="s">
        <v>123</v>
      </c>
      <c r="E892" s="26" t="s">
        <v>27</v>
      </c>
      <c r="F892" s="27">
        <v>7.04</v>
      </c>
      <c r="G892" s="27">
        <v>7.04</v>
      </c>
      <c r="H892" s="161">
        <v>14.13</v>
      </c>
      <c r="I892" s="174">
        <v>2.87</v>
      </c>
      <c r="J892" s="143">
        <f t="shared" si="74"/>
        <v>17</v>
      </c>
      <c r="K892" s="143">
        <f t="shared" si="75"/>
        <v>99.47</v>
      </c>
      <c r="L892" s="143">
        <f t="shared" si="76"/>
        <v>20.2</v>
      </c>
      <c r="M892" s="143">
        <f t="shared" si="77"/>
        <v>119.68</v>
      </c>
      <c r="N892" s="29">
        <f t="shared" si="73"/>
        <v>4.0043240543406316E-5</v>
      </c>
    </row>
    <row r="893" spans="1:14" x14ac:dyDescent="0.25">
      <c r="A893" s="19" t="s">
        <v>1297</v>
      </c>
      <c r="B893" s="49"/>
      <c r="C893" s="49"/>
      <c r="D893" s="19" t="s">
        <v>165</v>
      </c>
      <c r="E893" s="21"/>
      <c r="F893" s="21"/>
      <c r="G893" s="21"/>
      <c r="H893" s="160"/>
      <c r="I893" s="173"/>
      <c r="J893" s="141"/>
      <c r="K893" s="142"/>
      <c r="L893" s="142"/>
      <c r="M893" s="142">
        <f>SUM(M894:M895)</f>
        <v>6014.8899999999994</v>
      </c>
      <c r="N893" s="22">
        <f t="shared" si="73"/>
        <v>2.0124973856294214E-3</v>
      </c>
    </row>
    <row r="894" spans="1:14" ht="18" x14ac:dyDescent="0.25">
      <c r="A894" s="64">
        <v>40695</v>
      </c>
      <c r="B894" s="24">
        <v>220101</v>
      </c>
      <c r="C894" s="25" t="s">
        <v>71</v>
      </c>
      <c r="D894" s="23" t="s">
        <v>319</v>
      </c>
      <c r="E894" s="26" t="s">
        <v>27</v>
      </c>
      <c r="F894" s="27">
        <v>66.81</v>
      </c>
      <c r="G894" s="27">
        <v>66.81</v>
      </c>
      <c r="H894" s="161">
        <v>9</v>
      </c>
      <c r="I894" s="174">
        <v>20.85</v>
      </c>
      <c r="J894" s="143">
        <f t="shared" si="74"/>
        <v>29.85</v>
      </c>
      <c r="K894" s="143">
        <f t="shared" si="75"/>
        <v>601.29</v>
      </c>
      <c r="L894" s="143">
        <f t="shared" si="76"/>
        <v>1392.98</v>
      </c>
      <c r="M894" s="143">
        <f t="shared" si="77"/>
        <v>1994.27</v>
      </c>
      <c r="N894" s="29">
        <f t="shared" si="73"/>
        <v>6.6725462331633447E-4</v>
      </c>
    </row>
    <row r="895" spans="1:14" ht="18" x14ac:dyDescent="0.25">
      <c r="A895" s="64">
        <v>40696</v>
      </c>
      <c r="B895" s="24">
        <v>221101</v>
      </c>
      <c r="C895" s="25" t="s">
        <v>71</v>
      </c>
      <c r="D895" s="23" t="s">
        <v>321</v>
      </c>
      <c r="E895" s="26" t="s">
        <v>27</v>
      </c>
      <c r="F895" s="27">
        <v>66.81</v>
      </c>
      <c r="G895" s="27">
        <v>66.81</v>
      </c>
      <c r="H895" s="161">
        <v>12.3</v>
      </c>
      <c r="I895" s="174">
        <v>47.88</v>
      </c>
      <c r="J895" s="143">
        <f t="shared" si="74"/>
        <v>60.180000000000007</v>
      </c>
      <c r="K895" s="143">
        <f t="shared" si="75"/>
        <v>821.76</v>
      </c>
      <c r="L895" s="143">
        <f t="shared" si="76"/>
        <v>3198.86</v>
      </c>
      <c r="M895" s="143">
        <f t="shared" si="77"/>
        <v>4020.62</v>
      </c>
      <c r="N895" s="29">
        <f t="shared" si="73"/>
        <v>1.3452427623130872E-3</v>
      </c>
    </row>
    <row r="896" spans="1:14" x14ac:dyDescent="0.25">
      <c r="A896" s="19" t="s">
        <v>1298</v>
      </c>
      <c r="B896" s="49"/>
      <c r="C896" s="49"/>
      <c r="D896" s="19" t="s">
        <v>54</v>
      </c>
      <c r="E896" s="21"/>
      <c r="F896" s="21"/>
      <c r="G896" s="21"/>
      <c r="H896" s="160"/>
      <c r="I896" s="173"/>
      <c r="J896" s="141"/>
      <c r="K896" s="142"/>
      <c r="L896" s="142"/>
      <c r="M896" s="142">
        <f>SUM(M897:M898)</f>
        <v>7305.25</v>
      </c>
      <c r="N896" s="22">
        <f t="shared" si="73"/>
        <v>2.444233647892037E-3</v>
      </c>
    </row>
    <row r="897" spans="1:14" ht="54" customHeight="1" x14ac:dyDescent="0.25">
      <c r="A897" s="63">
        <v>40725</v>
      </c>
      <c r="B897" s="33">
        <v>99839</v>
      </c>
      <c r="C897" s="26" t="s">
        <v>92</v>
      </c>
      <c r="D897" s="23" t="s">
        <v>1299</v>
      </c>
      <c r="E897" s="26" t="s">
        <v>203</v>
      </c>
      <c r="F897" s="27">
        <v>13.5</v>
      </c>
      <c r="G897" s="27">
        <v>13.5</v>
      </c>
      <c r="H897" s="161">
        <v>183.82</v>
      </c>
      <c r="I897" s="174">
        <v>326.51</v>
      </c>
      <c r="J897" s="143">
        <f t="shared" si="74"/>
        <v>510.33</v>
      </c>
      <c r="K897" s="143">
        <f t="shared" si="75"/>
        <v>2481.5700000000002</v>
      </c>
      <c r="L897" s="143">
        <f t="shared" si="76"/>
        <v>4407.88</v>
      </c>
      <c r="M897" s="143">
        <f t="shared" si="77"/>
        <v>6889.45</v>
      </c>
      <c r="N897" s="29">
        <f t="shared" si="73"/>
        <v>2.3051128305629229E-3</v>
      </c>
    </row>
    <row r="898" spans="1:14" ht="18" x14ac:dyDescent="0.25">
      <c r="A898" s="64">
        <v>40726</v>
      </c>
      <c r="B898" s="24">
        <v>261609</v>
      </c>
      <c r="C898" s="25" t="s">
        <v>71</v>
      </c>
      <c r="D898" s="23" t="s">
        <v>170</v>
      </c>
      <c r="E898" s="26" t="s">
        <v>27</v>
      </c>
      <c r="F898" s="27">
        <v>29.7</v>
      </c>
      <c r="G898" s="27">
        <v>29.7</v>
      </c>
      <c r="H898" s="161">
        <v>3</v>
      </c>
      <c r="I898" s="174">
        <v>11</v>
      </c>
      <c r="J898" s="143">
        <f t="shared" si="74"/>
        <v>14</v>
      </c>
      <c r="K898" s="143">
        <f t="shared" si="75"/>
        <v>89.1</v>
      </c>
      <c r="L898" s="143">
        <f t="shared" si="76"/>
        <v>326.7</v>
      </c>
      <c r="M898" s="143">
        <f t="shared" si="77"/>
        <v>415.8</v>
      </c>
      <c r="N898" s="29">
        <f t="shared" si="73"/>
        <v>1.3912081732911385E-4</v>
      </c>
    </row>
    <row r="899" spans="1:14" x14ac:dyDescent="0.25">
      <c r="A899" s="14">
        <v>12</v>
      </c>
      <c r="B899" s="47"/>
      <c r="C899" s="47"/>
      <c r="D899" s="16" t="s">
        <v>51</v>
      </c>
      <c r="E899" s="17"/>
      <c r="F899" s="17"/>
      <c r="G899" s="17"/>
      <c r="H899" s="159"/>
      <c r="I899" s="172"/>
      <c r="J899" s="139"/>
      <c r="K899" s="144"/>
      <c r="L899" s="144"/>
      <c r="M899" s="140">
        <f>M900+M921+M931+M943</f>
        <v>265786.59000000003</v>
      </c>
      <c r="N899" s="18">
        <f t="shared" si="73"/>
        <v>8.8928445492828481E-2</v>
      </c>
    </row>
    <row r="900" spans="1:14" ht="25.5" customHeight="1" x14ac:dyDescent="0.25">
      <c r="A900" s="19" t="s">
        <v>1300</v>
      </c>
      <c r="B900" s="49"/>
      <c r="C900" s="49"/>
      <c r="D900" s="19" t="s">
        <v>1301</v>
      </c>
      <c r="E900" s="21"/>
      <c r="F900" s="21"/>
      <c r="G900" s="21"/>
      <c r="H900" s="160"/>
      <c r="I900" s="173"/>
      <c r="J900" s="141"/>
      <c r="K900" s="142"/>
      <c r="L900" s="142"/>
      <c r="M900" s="142">
        <f>SUM(M901:M917)+M920</f>
        <v>73757.710000000021</v>
      </c>
      <c r="N900" s="22">
        <f t="shared" si="73"/>
        <v>2.4678289801644437E-2</v>
      </c>
    </row>
    <row r="901" spans="1:14" ht="27" customHeight="1" x14ac:dyDescent="0.25">
      <c r="A901" s="64">
        <v>40909</v>
      </c>
      <c r="B901" s="24">
        <v>89356</v>
      </c>
      <c r="C901" s="31" t="s">
        <v>92</v>
      </c>
      <c r="D901" s="23" t="s">
        <v>694</v>
      </c>
      <c r="E901" s="26" t="s">
        <v>203</v>
      </c>
      <c r="F901" s="27">
        <v>25.5</v>
      </c>
      <c r="G901" s="27">
        <v>25.5</v>
      </c>
      <c r="H901" s="161">
        <v>13.06</v>
      </c>
      <c r="I901" s="174">
        <v>9.74</v>
      </c>
      <c r="J901" s="143">
        <f t="shared" si="74"/>
        <v>22.8</v>
      </c>
      <c r="K901" s="143">
        <f t="shared" si="75"/>
        <v>333.03</v>
      </c>
      <c r="L901" s="143">
        <f t="shared" si="76"/>
        <v>248.37</v>
      </c>
      <c r="M901" s="143">
        <f t="shared" si="77"/>
        <v>581.4</v>
      </c>
      <c r="N901" s="29">
        <f t="shared" si="73"/>
        <v>1.9452824241257042E-4</v>
      </c>
    </row>
    <row r="902" spans="1:14" ht="27" x14ac:dyDescent="0.25">
      <c r="A902" s="64">
        <v>40910</v>
      </c>
      <c r="B902" s="24">
        <v>89449</v>
      </c>
      <c r="C902" s="31" t="s">
        <v>92</v>
      </c>
      <c r="D902" s="23" t="s">
        <v>520</v>
      </c>
      <c r="E902" s="26" t="s">
        <v>203</v>
      </c>
      <c r="F902" s="27">
        <v>79.3</v>
      </c>
      <c r="G902" s="27">
        <v>79.3</v>
      </c>
      <c r="H902" s="161">
        <v>1.17</v>
      </c>
      <c r="I902" s="174">
        <v>21.96</v>
      </c>
      <c r="J902" s="143">
        <f t="shared" si="74"/>
        <v>23.130000000000003</v>
      </c>
      <c r="K902" s="143">
        <f t="shared" si="75"/>
        <v>92.78</v>
      </c>
      <c r="L902" s="143">
        <f t="shared" si="76"/>
        <v>1741.42</v>
      </c>
      <c r="M902" s="143">
        <f t="shared" si="77"/>
        <v>1834.2</v>
      </c>
      <c r="N902" s="29">
        <f t="shared" si="73"/>
        <v>6.1369745826132902E-4</v>
      </c>
    </row>
    <row r="903" spans="1:14" ht="27" x14ac:dyDescent="0.25">
      <c r="A903" s="64">
        <v>40911</v>
      </c>
      <c r="B903" s="24">
        <v>89451</v>
      </c>
      <c r="C903" s="31" t="s">
        <v>92</v>
      </c>
      <c r="D903" s="23" t="s">
        <v>1302</v>
      </c>
      <c r="E903" s="26" t="s">
        <v>203</v>
      </c>
      <c r="F903" s="27">
        <v>84.1</v>
      </c>
      <c r="G903" s="27">
        <v>84.1</v>
      </c>
      <c r="H903" s="161">
        <v>1.68</v>
      </c>
      <c r="I903" s="174">
        <v>61.59</v>
      </c>
      <c r="J903" s="143">
        <f t="shared" si="74"/>
        <v>63.27</v>
      </c>
      <c r="K903" s="143">
        <f t="shared" si="75"/>
        <v>141.28</v>
      </c>
      <c r="L903" s="143">
        <f t="shared" si="76"/>
        <v>5179.71</v>
      </c>
      <c r="M903" s="143">
        <f t="shared" si="77"/>
        <v>5321</v>
      </c>
      <c r="N903" s="29">
        <f t="shared" si="73"/>
        <v>1.7803315752963319E-3</v>
      </c>
    </row>
    <row r="904" spans="1:14" ht="27" x14ac:dyDescent="0.25">
      <c r="A904" s="64">
        <v>40912</v>
      </c>
      <c r="B904" s="24">
        <v>89364</v>
      </c>
      <c r="C904" s="31" t="s">
        <v>92</v>
      </c>
      <c r="D904" s="23" t="s">
        <v>698</v>
      </c>
      <c r="E904" s="26" t="s">
        <v>366</v>
      </c>
      <c r="F904" s="27">
        <v>2</v>
      </c>
      <c r="G904" s="27">
        <v>2</v>
      </c>
      <c r="H904" s="161">
        <v>5.21</v>
      </c>
      <c r="I904" s="174">
        <v>6.98</v>
      </c>
      <c r="J904" s="143">
        <f t="shared" si="74"/>
        <v>12.190000000000001</v>
      </c>
      <c r="K904" s="143">
        <f t="shared" si="75"/>
        <v>10.42</v>
      </c>
      <c r="L904" s="143">
        <f t="shared" si="76"/>
        <v>13.96</v>
      </c>
      <c r="M904" s="143">
        <f t="shared" si="77"/>
        <v>24.38</v>
      </c>
      <c r="N904" s="29">
        <f t="shared" si="73"/>
        <v>8.1572042483977766E-6</v>
      </c>
    </row>
    <row r="905" spans="1:14" ht="27" customHeight="1" x14ac:dyDescent="0.25">
      <c r="A905" s="64">
        <v>40913</v>
      </c>
      <c r="B905" s="24">
        <v>89503</v>
      </c>
      <c r="C905" s="31" t="s">
        <v>92</v>
      </c>
      <c r="D905" s="23" t="s">
        <v>950</v>
      </c>
      <c r="E905" s="26" t="s">
        <v>366</v>
      </c>
      <c r="F905" s="27">
        <v>1</v>
      </c>
      <c r="G905" s="27">
        <v>1</v>
      </c>
      <c r="H905" s="161">
        <v>4.37</v>
      </c>
      <c r="I905" s="174">
        <v>25.88</v>
      </c>
      <c r="J905" s="143">
        <f t="shared" si="74"/>
        <v>30.25</v>
      </c>
      <c r="K905" s="143">
        <f t="shared" si="75"/>
        <v>4.37</v>
      </c>
      <c r="L905" s="143">
        <f t="shared" si="76"/>
        <v>25.88</v>
      </c>
      <c r="M905" s="143">
        <f t="shared" si="77"/>
        <v>30.25</v>
      </c>
      <c r="N905" s="29">
        <f t="shared" si="73"/>
        <v>1.0121223482938176E-5</v>
      </c>
    </row>
    <row r="906" spans="1:14" ht="27" customHeight="1" x14ac:dyDescent="0.25">
      <c r="A906" s="64">
        <v>40914</v>
      </c>
      <c r="B906" s="24">
        <v>89517</v>
      </c>
      <c r="C906" s="31" t="s">
        <v>92</v>
      </c>
      <c r="D906" s="23" t="s">
        <v>1303</v>
      </c>
      <c r="E906" s="26" t="s">
        <v>366</v>
      </c>
      <c r="F906" s="27">
        <v>3</v>
      </c>
      <c r="G906" s="27">
        <v>3</v>
      </c>
      <c r="H906" s="161">
        <v>6.35</v>
      </c>
      <c r="I906" s="174">
        <v>84.99</v>
      </c>
      <c r="J906" s="143">
        <f t="shared" si="74"/>
        <v>91.339999999999989</v>
      </c>
      <c r="K906" s="143">
        <f t="shared" si="75"/>
        <v>19.05</v>
      </c>
      <c r="L906" s="143">
        <f t="shared" si="76"/>
        <v>254.97</v>
      </c>
      <c r="M906" s="143">
        <f t="shared" si="77"/>
        <v>274.02</v>
      </c>
      <c r="N906" s="29">
        <f t="shared" si="73"/>
        <v>9.168322838990807E-5</v>
      </c>
    </row>
    <row r="907" spans="1:14" ht="27" x14ac:dyDescent="0.25">
      <c r="A907" s="64">
        <v>40915</v>
      </c>
      <c r="B907" s="24">
        <v>89625</v>
      </c>
      <c r="C907" s="31" t="s">
        <v>92</v>
      </c>
      <c r="D907" s="23" t="s">
        <v>706</v>
      </c>
      <c r="E907" s="26" t="s">
        <v>366</v>
      </c>
      <c r="F907" s="27">
        <v>4</v>
      </c>
      <c r="G907" s="27">
        <v>4</v>
      </c>
      <c r="H907" s="161">
        <v>5.82</v>
      </c>
      <c r="I907" s="174">
        <v>19.98</v>
      </c>
      <c r="J907" s="143">
        <f t="shared" si="74"/>
        <v>25.8</v>
      </c>
      <c r="K907" s="143">
        <f t="shared" si="75"/>
        <v>23.28</v>
      </c>
      <c r="L907" s="143">
        <f t="shared" si="76"/>
        <v>79.92</v>
      </c>
      <c r="M907" s="143">
        <f t="shared" si="77"/>
        <v>103.2</v>
      </c>
      <c r="N907" s="29">
        <f t="shared" si="73"/>
        <v>3.452926490708165E-5</v>
      </c>
    </row>
    <row r="908" spans="1:14" ht="27" x14ac:dyDescent="0.25">
      <c r="A908" s="64">
        <v>40916</v>
      </c>
      <c r="B908" s="24">
        <v>89630</v>
      </c>
      <c r="C908" s="31" t="s">
        <v>92</v>
      </c>
      <c r="D908" s="23" t="s">
        <v>1304</v>
      </c>
      <c r="E908" s="26" t="s">
        <v>366</v>
      </c>
      <c r="F908" s="27">
        <v>3</v>
      </c>
      <c r="G908" s="27">
        <v>3</v>
      </c>
      <c r="H908" s="161">
        <v>7.14</v>
      </c>
      <c r="I908" s="174">
        <v>80.58</v>
      </c>
      <c r="J908" s="143">
        <f t="shared" si="74"/>
        <v>87.72</v>
      </c>
      <c r="K908" s="143">
        <f t="shared" si="75"/>
        <v>21.42</v>
      </c>
      <c r="L908" s="143">
        <f t="shared" si="76"/>
        <v>241.74</v>
      </c>
      <c r="M908" s="143">
        <f t="shared" si="77"/>
        <v>263.16000000000003</v>
      </c>
      <c r="N908" s="29">
        <f t="shared" si="73"/>
        <v>8.8049625513058203E-5</v>
      </c>
    </row>
    <row r="909" spans="1:14" ht="18" x14ac:dyDescent="0.25">
      <c r="A909" s="64">
        <v>40917</v>
      </c>
      <c r="B909" s="24">
        <v>80926</v>
      </c>
      <c r="C909" s="25" t="s">
        <v>71</v>
      </c>
      <c r="D909" s="23" t="s">
        <v>535</v>
      </c>
      <c r="E909" s="26" t="s">
        <v>85</v>
      </c>
      <c r="F909" s="27">
        <v>1</v>
      </c>
      <c r="G909" s="27">
        <v>1</v>
      </c>
      <c r="H909" s="161">
        <v>21.84</v>
      </c>
      <c r="I909" s="174">
        <v>69.349999999999994</v>
      </c>
      <c r="J909" s="143">
        <f t="shared" si="74"/>
        <v>91.19</v>
      </c>
      <c r="K909" s="143">
        <f t="shared" si="75"/>
        <v>21.84</v>
      </c>
      <c r="L909" s="143">
        <f t="shared" si="76"/>
        <v>69.349999999999994</v>
      </c>
      <c r="M909" s="143">
        <f t="shared" si="77"/>
        <v>91.19</v>
      </c>
      <c r="N909" s="29">
        <f t="shared" si="73"/>
        <v>3.0510888244929992E-5</v>
      </c>
    </row>
    <row r="910" spans="1:14" ht="18" x14ac:dyDescent="0.25">
      <c r="A910" s="71">
        <v>40513</v>
      </c>
      <c r="B910" s="24">
        <v>80910</v>
      </c>
      <c r="C910" s="25" t="s">
        <v>71</v>
      </c>
      <c r="D910" s="23" t="s">
        <v>1305</v>
      </c>
      <c r="E910" s="26" t="s">
        <v>85</v>
      </c>
      <c r="F910" s="27">
        <v>1</v>
      </c>
      <c r="G910" s="27">
        <v>1</v>
      </c>
      <c r="H910" s="161">
        <v>41.2</v>
      </c>
      <c r="I910" s="174">
        <v>238.31</v>
      </c>
      <c r="J910" s="143">
        <f t="shared" si="74"/>
        <v>279.51</v>
      </c>
      <c r="K910" s="143">
        <f t="shared" si="75"/>
        <v>41.2</v>
      </c>
      <c r="L910" s="143">
        <f t="shared" si="76"/>
        <v>238.31</v>
      </c>
      <c r="M910" s="143">
        <f t="shared" si="77"/>
        <v>279.51</v>
      </c>
      <c r="N910" s="29">
        <f t="shared" si="73"/>
        <v>9.3520104982348741E-5</v>
      </c>
    </row>
    <row r="911" spans="1:14" ht="36" x14ac:dyDescent="0.25">
      <c r="A911" s="72">
        <v>40878</v>
      </c>
      <c r="B911" s="33">
        <v>89712</v>
      </c>
      <c r="C911" s="26" t="s">
        <v>92</v>
      </c>
      <c r="D911" s="30" t="s">
        <v>726</v>
      </c>
      <c r="E911" s="26" t="s">
        <v>203</v>
      </c>
      <c r="F911" s="27">
        <v>14.7</v>
      </c>
      <c r="G911" s="27">
        <v>14.7</v>
      </c>
      <c r="H911" s="161">
        <v>10.93</v>
      </c>
      <c r="I911" s="174">
        <v>13.46</v>
      </c>
      <c r="J911" s="143">
        <f t="shared" si="74"/>
        <v>24.39</v>
      </c>
      <c r="K911" s="143">
        <f t="shared" si="75"/>
        <v>160.66999999999999</v>
      </c>
      <c r="L911" s="143">
        <f t="shared" si="76"/>
        <v>197.86</v>
      </c>
      <c r="M911" s="143">
        <f t="shared" si="77"/>
        <v>358.53</v>
      </c>
      <c r="N911" s="29">
        <f t="shared" si="73"/>
        <v>1.1995908282108509E-4</v>
      </c>
    </row>
    <row r="912" spans="1:14" ht="36" x14ac:dyDescent="0.25">
      <c r="A912" s="72">
        <v>41244</v>
      </c>
      <c r="B912" s="33">
        <v>89714</v>
      </c>
      <c r="C912" s="26" t="s">
        <v>92</v>
      </c>
      <c r="D912" s="23" t="s">
        <v>1176</v>
      </c>
      <c r="E912" s="26" t="s">
        <v>203</v>
      </c>
      <c r="F912" s="27">
        <v>137.4</v>
      </c>
      <c r="G912" s="27">
        <v>137.4</v>
      </c>
      <c r="H912" s="161">
        <v>15.27</v>
      </c>
      <c r="I912" s="174">
        <v>21.19</v>
      </c>
      <c r="J912" s="143">
        <f t="shared" si="74"/>
        <v>36.46</v>
      </c>
      <c r="K912" s="143">
        <f t="shared" si="75"/>
        <v>2098.09</v>
      </c>
      <c r="L912" s="143">
        <f t="shared" si="76"/>
        <v>2911.5</v>
      </c>
      <c r="M912" s="143">
        <f t="shared" si="77"/>
        <v>5009.6000000000004</v>
      </c>
      <c r="N912" s="29">
        <f t="shared" si="73"/>
        <v>1.6761415259546146E-3</v>
      </c>
    </row>
    <row r="913" spans="1:14" ht="36" x14ac:dyDescent="0.25">
      <c r="A913" s="72">
        <v>41609</v>
      </c>
      <c r="B913" s="33">
        <v>97902</v>
      </c>
      <c r="C913" s="26" t="s">
        <v>92</v>
      </c>
      <c r="D913" s="30" t="s">
        <v>1306</v>
      </c>
      <c r="E913" s="26" t="s">
        <v>366</v>
      </c>
      <c r="F913" s="27">
        <v>17</v>
      </c>
      <c r="G913" s="27">
        <v>17</v>
      </c>
      <c r="H913" s="161">
        <v>217.83</v>
      </c>
      <c r="I913" s="174">
        <v>333.98</v>
      </c>
      <c r="J913" s="143">
        <f t="shared" si="74"/>
        <v>551.81000000000006</v>
      </c>
      <c r="K913" s="143">
        <f t="shared" si="75"/>
        <v>3703.11</v>
      </c>
      <c r="L913" s="143">
        <f t="shared" si="76"/>
        <v>5677.66</v>
      </c>
      <c r="M913" s="143">
        <f t="shared" si="77"/>
        <v>9380.77</v>
      </c>
      <c r="N913" s="29">
        <f t="shared" ref="N913:N976" si="78">M913/$M$1279</f>
        <v>3.138673375604693E-3</v>
      </c>
    </row>
    <row r="914" spans="1:14" ht="18" x14ac:dyDescent="0.25">
      <c r="A914" s="71">
        <v>41974</v>
      </c>
      <c r="B914" s="24">
        <v>81826</v>
      </c>
      <c r="C914" s="25" t="s">
        <v>71</v>
      </c>
      <c r="D914" s="23" t="s">
        <v>1307</v>
      </c>
      <c r="E914" s="26" t="s">
        <v>85</v>
      </c>
      <c r="F914" s="27">
        <v>17</v>
      </c>
      <c r="G914" s="27">
        <v>17</v>
      </c>
      <c r="H914" s="161">
        <v>14.35</v>
      </c>
      <c r="I914" s="174">
        <v>68.58</v>
      </c>
      <c r="J914" s="143">
        <f t="shared" si="74"/>
        <v>82.929999999999993</v>
      </c>
      <c r="K914" s="143">
        <f t="shared" si="75"/>
        <v>243.95</v>
      </c>
      <c r="L914" s="143">
        <f t="shared" si="76"/>
        <v>1165.8599999999999</v>
      </c>
      <c r="M914" s="143">
        <f t="shared" si="77"/>
        <v>1409.81</v>
      </c>
      <c r="N914" s="29">
        <f t="shared" si="78"/>
        <v>4.7170254804896098E-4</v>
      </c>
    </row>
    <row r="915" spans="1:14" ht="54" customHeight="1" x14ac:dyDescent="0.25">
      <c r="A915" s="72">
        <v>42339</v>
      </c>
      <c r="B915" s="32" t="s">
        <v>1308</v>
      </c>
      <c r="C915" s="26" t="s">
        <v>364</v>
      </c>
      <c r="D915" s="23" t="s">
        <v>1309</v>
      </c>
      <c r="E915" s="26" t="s">
        <v>366</v>
      </c>
      <c r="F915" s="27">
        <v>1</v>
      </c>
      <c r="G915" s="27">
        <v>1</v>
      </c>
      <c r="H915" s="161">
        <v>578.82000000000005</v>
      </c>
      <c r="I915" s="174">
        <v>45021.49</v>
      </c>
      <c r="J915" s="143">
        <f t="shared" ref="J915:J977" si="79">H915+I915</f>
        <v>45600.31</v>
      </c>
      <c r="K915" s="143">
        <f t="shared" si="75"/>
        <v>578.82000000000005</v>
      </c>
      <c r="L915" s="143">
        <f t="shared" si="76"/>
        <v>45021.49</v>
      </c>
      <c r="M915" s="143">
        <f t="shared" si="77"/>
        <v>45600.31</v>
      </c>
      <c r="N915" s="29">
        <f t="shared" si="78"/>
        <v>1.5257220773595389E-2</v>
      </c>
    </row>
    <row r="916" spans="1:14" ht="27" customHeight="1" x14ac:dyDescent="0.25">
      <c r="A916" s="71">
        <v>42705</v>
      </c>
      <c r="B916" s="24">
        <v>89357</v>
      </c>
      <c r="C916" s="31" t="s">
        <v>92</v>
      </c>
      <c r="D916" s="23" t="s">
        <v>518</v>
      </c>
      <c r="E916" s="26" t="s">
        <v>203</v>
      </c>
      <c r="F916" s="27">
        <v>7.8</v>
      </c>
      <c r="G916" s="27">
        <v>7.8</v>
      </c>
      <c r="H916" s="161">
        <v>15.57</v>
      </c>
      <c r="I916" s="174">
        <v>17.68</v>
      </c>
      <c r="J916" s="143">
        <f t="shared" si="79"/>
        <v>33.25</v>
      </c>
      <c r="K916" s="143">
        <f t="shared" ref="K916:K979" si="80">TRUNC(H916*G916,2)</f>
        <v>121.44</v>
      </c>
      <c r="L916" s="143">
        <f t="shared" ref="L916:L979" si="81">TRUNC(I916*G916,2)</f>
        <v>137.9</v>
      </c>
      <c r="M916" s="143">
        <f t="shared" ref="M916:M979" si="82">TRUNC((I916+H916)*G916,2)</f>
        <v>259.35000000000002</v>
      </c>
      <c r="N916" s="29">
        <f t="shared" si="78"/>
        <v>8.6774853233058391E-5</v>
      </c>
    </row>
    <row r="917" spans="1:14" ht="15" customHeight="1" x14ac:dyDescent="0.25">
      <c r="A917" s="73">
        <v>43070</v>
      </c>
      <c r="B917" s="54"/>
      <c r="C917" s="54"/>
      <c r="D917" s="34" t="s">
        <v>566</v>
      </c>
      <c r="E917" s="52"/>
      <c r="F917" s="52"/>
      <c r="G917" s="52"/>
      <c r="H917" s="165"/>
      <c r="I917" s="178"/>
      <c r="J917" s="151"/>
      <c r="K917" s="147"/>
      <c r="L917" s="147"/>
      <c r="M917" s="147">
        <f>SUM(M918:M919)</f>
        <v>2677.6800000000003</v>
      </c>
      <c r="N917" s="37">
        <f t="shared" si="78"/>
        <v>8.959139734146743E-4</v>
      </c>
    </row>
    <row r="918" spans="1:14" ht="27" x14ac:dyDescent="0.25">
      <c r="A918" s="23" t="s">
        <v>1310</v>
      </c>
      <c r="B918" s="24">
        <v>93358</v>
      </c>
      <c r="C918" s="31" t="s">
        <v>92</v>
      </c>
      <c r="D918" s="30" t="s">
        <v>568</v>
      </c>
      <c r="E918" s="26" t="s">
        <v>23</v>
      </c>
      <c r="F918" s="27">
        <v>24.28</v>
      </c>
      <c r="G918" s="27">
        <v>24.28</v>
      </c>
      <c r="H918" s="161">
        <v>48.65</v>
      </c>
      <c r="I918" s="174">
        <v>21.52</v>
      </c>
      <c r="J918" s="143">
        <f t="shared" si="79"/>
        <v>70.17</v>
      </c>
      <c r="K918" s="143">
        <f t="shared" si="80"/>
        <v>1181.22</v>
      </c>
      <c r="L918" s="143">
        <f t="shared" si="81"/>
        <v>522.5</v>
      </c>
      <c r="M918" s="143">
        <f t="shared" si="82"/>
        <v>1703.72</v>
      </c>
      <c r="N918" s="29">
        <f t="shared" si="78"/>
        <v>5.7004068999508858E-4</v>
      </c>
    </row>
    <row r="919" spans="1:14" ht="18.75" customHeight="1" x14ac:dyDescent="0.25">
      <c r="A919" s="23" t="s">
        <v>1311</v>
      </c>
      <c r="B919" s="24">
        <v>96995</v>
      </c>
      <c r="C919" s="31" t="s">
        <v>92</v>
      </c>
      <c r="D919" s="23" t="s">
        <v>238</v>
      </c>
      <c r="E919" s="26" t="s">
        <v>23</v>
      </c>
      <c r="F919" s="27">
        <v>22.89</v>
      </c>
      <c r="G919" s="27">
        <v>22.89</v>
      </c>
      <c r="H919" s="161">
        <v>29.5</v>
      </c>
      <c r="I919" s="174">
        <v>13.05</v>
      </c>
      <c r="J919" s="143">
        <f t="shared" si="79"/>
        <v>42.55</v>
      </c>
      <c r="K919" s="143">
        <f t="shared" si="80"/>
        <v>675.25</v>
      </c>
      <c r="L919" s="143">
        <f t="shared" si="81"/>
        <v>298.70999999999998</v>
      </c>
      <c r="M919" s="143">
        <f t="shared" si="82"/>
        <v>973.96</v>
      </c>
      <c r="N919" s="29">
        <f t="shared" si="78"/>
        <v>3.2587328341958567E-4</v>
      </c>
    </row>
    <row r="920" spans="1:14" ht="27" customHeight="1" x14ac:dyDescent="0.25">
      <c r="A920" s="74">
        <v>43435</v>
      </c>
      <c r="B920" s="66">
        <v>89357</v>
      </c>
      <c r="C920" s="67" t="s">
        <v>92</v>
      </c>
      <c r="D920" s="115" t="s">
        <v>518</v>
      </c>
      <c r="E920" s="68" t="s">
        <v>203</v>
      </c>
      <c r="F920" s="69">
        <v>7.8</v>
      </c>
      <c r="G920" s="69">
        <v>7.8</v>
      </c>
      <c r="H920" s="167">
        <v>15.57</v>
      </c>
      <c r="I920" s="180">
        <v>17.68</v>
      </c>
      <c r="J920" s="143">
        <f t="shared" si="79"/>
        <v>33.25</v>
      </c>
      <c r="K920" s="153">
        <f t="shared" si="80"/>
        <v>121.44</v>
      </c>
      <c r="L920" s="153">
        <f t="shared" si="81"/>
        <v>137.9</v>
      </c>
      <c r="M920" s="153">
        <f t="shared" si="82"/>
        <v>259.35000000000002</v>
      </c>
      <c r="N920" s="70">
        <f t="shared" si="78"/>
        <v>8.6774853233058391E-5</v>
      </c>
    </row>
    <row r="921" spans="1:14" ht="27" x14ac:dyDescent="0.25">
      <c r="A921" s="19" t="s">
        <v>1312</v>
      </c>
      <c r="B921" s="49"/>
      <c r="C921" s="49"/>
      <c r="D921" s="19" t="s">
        <v>1313</v>
      </c>
      <c r="E921" s="21"/>
      <c r="F921" s="21"/>
      <c r="G921" s="21"/>
      <c r="H921" s="160"/>
      <c r="I921" s="173"/>
      <c r="J921" s="141"/>
      <c r="K921" s="142"/>
      <c r="L921" s="142"/>
      <c r="M921" s="142">
        <f>SUM(M922:M930)</f>
        <v>13189.750000000002</v>
      </c>
      <c r="N921" s="22">
        <f t="shared" si="78"/>
        <v>4.4131043779862423E-3</v>
      </c>
    </row>
    <row r="922" spans="1:14" ht="27" customHeight="1" x14ac:dyDescent="0.25">
      <c r="A922" s="64">
        <v>40940</v>
      </c>
      <c r="B922" s="24">
        <v>96522</v>
      </c>
      <c r="C922" s="31" t="s">
        <v>92</v>
      </c>
      <c r="D922" s="23" t="s">
        <v>212</v>
      </c>
      <c r="E922" s="26" t="s">
        <v>23</v>
      </c>
      <c r="F922" s="27">
        <v>4.88</v>
      </c>
      <c r="G922" s="27">
        <v>4.88</v>
      </c>
      <c r="H922" s="161">
        <v>100.34</v>
      </c>
      <c r="I922" s="174">
        <v>35.69</v>
      </c>
      <c r="J922" s="143">
        <f t="shared" si="79"/>
        <v>136.03</v>
      </c>
      <c r="K922" s="143">
        <f t="shared" si="80"/>
        <v>489.65</v>
      </c>
      <c r="L922" s="143">
        <f t="shared" si="81"/>
        <v>174.16</v>
      </c>
      <c r="M922" s="143">
        <f t="shared" si="82"/>
        <v>663.82</v>
      </c>
      <c r="N922" s="29">
        <f t="shared" si="78"/>
        <v>2.2210481231219905E-4</v>
      </c>
    </row>
    <row r="923" spans="1:14" ht="45" x14ac:dyDescent="0.25">
      <c r="A923" s="63">
        <v>40941</v>
      </c>
      <c r="B923" s="33">
        <v>100897</v>
      </c>
      <c r="C923" s="26" t="s">
        <v>92</v>
      </c>
      <c r="D923" s="23" t="s">
        <v>1314</v>
      </c>
      <c r="E923" s="26" t="s">
        <v>203</v>
      </c>
      <c r="F923" s="27">
        <v>42</v>
      </c>
      <c r="G923" s="27">
        <v>42</v>
      </c>
      <c r="H923" s="161">
        <v>6.46</v>
      </c>
      <c r="I923" s="174">
        <v>124.96</v>
      </c>
      <c r="J923" s="143">
        <f t="shared" si="79"/>
        <v>131.41999999999999</v>
      </c>
      <c r="K923" s="143">
        <f t="shared" si="80"/>
        <v>271.32</v>
      </c>
      <c r="L923" s="143">
        <f t="shared" si="81"/>
        <v>5248.32</v>
      </c>
      <c r="M923" s="143">
        <f t="shared" si="82"/>
        <v>5519.64</v>
      </c>
      <c r="N923" s="29">
        <f t="shared" si="78"/>
        <v>1.8467937185244589E-3</v>
      </c>
    </row>
    <row r="924" spans="1:14" ht="27" x14ac:dyDescent="0.25">
      <c r="A924" s="64">
        <v>40942</v>
      </c>
      <c r="B924" s="24">
        <v>95601</v>
      </c>
      <c r="C924" s="31" t="s">
        <v>92</v>
      </c>
      <c r="D924" s="23" t="s">
        <v>1315</v>
      </c>
      <c r="E924" s="26" t="s">
        <v>366</v>
      </c>
      <c r="F924" s="27">
        <v>6</v>
      </c>
      <c r="G924" s="27">
        <v>6</v>
      </c>
      <c r="H924" s="161">
        <v>8.98</v>
      </c>
      <c r="I924" s="174">
        <v>4.17</v>
      </c>
      <c r="J924" s="143">
        <f t="shared" si="79"/>
        <v>13.15</v>
      </c>
      <c r="K924" s="143">
        <f t="shared" si="80"/>
        <v>53.88</v>
      </c>
      <c r="L924" s="143">
        <f t="shared" si="81"/>
        <v>25.02</v>
      </c>
      <c r="M924" s="143">
        <f t="shared" si="82"/>
        <v>78.900000000000006</v>
      </c>
      <c r="N924" s="29">
        <f t="shared" si="78"/>
        <v>2.6398827530704867E-5</v>
      </c>
    </row>
    <row r="925" spans="1:14" ht="18" x14ac:dyDescent="0.25">
      <c r="A925" s="64">
        <v>40943</v>
      </c>
      <c r="B925" s="24">
        <v>60470</v>
      </c>
      <c r="C925" s="25" t="s">
        <v>71</v>
      </c>
      <c r="D925" s="23" t="s">
        <v>216</v>
      </c>
      <c r="E925" s="26" t="s">
        <v>23</v>
      </c>
      <c r="F925" s="27">
        <v>0.38</v>
      </c>
      <c r="G925" s="27">
        <v>0.38</v>
      </c>
      <c r="H925" s="161">
        <v>24.88</v>
      </c>
      <c r="I925" s="174">
        <v>171.88</v>
      </c>
      <c r="J925" s="143">
        <f t="shared" si="79"/>
        <v>196.76</v>
      </c>
      <c r="K925" s="143">
        <f t="shared" si="80"/>
        <v>9.4499999999999993</v>
      </c>
      <c r="L925" s="143">
        <f t="shared" si="81"/>
        <v>65.31</v>
      </c>
      <c r="M925" s="143">
        <f t="shared" si="82"/>
        <v>74.760000000000005</v>
      </c>
      <c r="N925" s="29">
        <f t="shared" si="78"/>
        <v>2.5013641903618451E-5</v>
      </c>
    </row>
    <row r="926" spans="1:14" ht="36" x14ac:dyDescent="0.25">
      <c r="A926" s="63">
        <v>40944</v>
      </c>
      <c r="B926" s="33">
        <v>94971</v>
      </c>
      <c r="C926" s="26" t="s">
        <v>92</v>
      </c>
      <c r="D926" s="23" t="s">
        <v>393</v>
      </c>
      <c r="E926" s="26" t="s">
        <v>23</v>
      </c>
      <c r="F926" s="27">
        <v>4.51</v>
      </c>
      <c r="G926" s="27">
        <v>4.51</v>
      </c>
      <c r="H926" s="161">
        <v>44.84</v>
      </c>
      <c r="I926" s="174">
        <v>436.73</v>
      </c>
      <c r="J926" s="143">
        <f t="shared" si="79"/>
        <v>481.57000000000005</v>
      </c>
      <c r="K926" s="143">
        <f t="shared" si="80"/>
        <v>202.22</v>
      </c>
      <c r="L926" s="143">
        <f t="shared" si="81"/>
        <v>1969.65</v>
      </c>
      <c r="M926" s="143">
        <f t="shared" si="82"/>
        <v>2171.88</v>
      </c>
      <c r="N926" s="29">
        <f t="shared" si="78"/>
        <v>7.2668042506194273E-4</v>
      </c>
    </row>
    <row r="927" spans="1:14" ht="18" x14ac:dyDescent="0.25">
      <c r="A927" s="64">
        <v>40945</v>
      </c>
      <c r="B927" s="24">
        <v>51026</v>
      </c>
      <c r="C927" s="25" t="s">
        <v>71</v>
      </c>
      <c r="D927" s="23" t="s">
        <v>220</v>
      </c>
      <c r="E927" s="26" t="s">
        <v>23</v>
      </c>
      <c r="F927" s="27">
        <v>4.51</v>
      </c>
      <c r="G927" s="27">
        <v>4.51</v>
      </c>
      <c r="H927" s="161">
        <v>37.520000000000003</v>
      </c>
      <c r="I927" s="174">
        <v>0.1</v>
      </c>
      <c r="J927" s="143">
        <f t="shared" si="79"/>
        <v>37.620000000000005</v>
      </c>
      <c r="K927" s="143">
        <f t="shared" si="80"/>
        <v>169.21</v>
      </c>
      <c r="L927" s="143">
        <f t="shared" si="81"/>
        <v>0.45</v>
      </c>
      <c r="M927" s="143">
        <f t="shared" si="82"/>
        <v>169.66</v>
      </c>
      <c r="N927" s="29">
        <f t="shared" si="78"/>
        <v>5.6765843838522017E-5</v>
      </c>
    </row>
    <row r="928" spans="1:14" ht="27" x14ac:dyDescent="0.25">
      <c r="A928" s="64">
        <v>40946</v>
      </c>
      <c r="B928" s="24">
        <v>96543</v>
      </c>
      <c r="C928" s="31" t="s">
        <v>92</v>
      </c>
      <c r="D928" s="23" t="s">
        <v>208</v>
      </c>
      <c r="E928" s="26" t="s">
        <v>206</v>
      </c>
      <c r="F928" s="27">
        <v>29</v>
      </c>
      <c r="G928" s="27">
        <v>29</v>
      </c>
      <c r="H928" s="161">
        <v>4.5</v>
      </c>
      <c r="I928" s="174">
        <v>9.2799999999999994</v>
      </c>
      <c r="J928" s="143">
        <f t="shared" si="79"/>
        <v>13.78</v>
      </c>
      <c r="K928" s="143">
        <f t="shared" si="80"/>
        <v>130.5</v>
      </c>
      <c r="L928" s="143">
        <f t="shared" si="81"/>
        <v>269.12</v>
      </c>
      <c r="M928" s="143">
        <f t="shared" si="82"/>
        <v>399.62</v>
      </c>
      <c r="N928" s="29">
        <f t="shared" si="78"/>
        <v>1.3370721746286792E-4</v>
      </c>
    </row>
    <row r="929" spans="1:14" ht="27" x14ac:dyDescent="0.25">
      <c r="A929" s="64">
        <v>40947</v>
      </c>
      <c r="B929" s="24">
        <v>96546</v>
      </c>
      <c r="C929" s="31" t="s">
        <v>92</v>
      </c>
      <c r="D929" s="30" t="s">
        <v>827</v>
      </c>
      <c r="E929" s="26" t="s">
        <v>206</v>
      </c>
      <c r="F929" s="27">
        <v>364</v>
      </c>
      <c r="G929" s="27">
        <v>364</v>
      </c>
      <c r="H929" s="161">
        <v>2</v>
      </c>
      <c r="I929" s="174">
        <v>8.9499999999999993</v>
      </c>
      <c r="J929" s="143">
        <f t="shared" si="79"/>
        <v>10.95</v>
      </c>
      <c r="K929" s="143">
        <f t="shared" si="80"/>
        <v>728</v>
      </c>
      <c r="L929" s="143">
        <f t="shared" si="81"/>
        <v>3257.8</v>
      </c>
      <c r="M929" s="143">
        <f t="shared" si="82"/>
        <v>3985.8</v>
      </c>
      <c r="N929" s="29">
        <f t="shared" si="78"/>
        <v>1.33359248126595E-3</v>
      </c>
    </row>
    <row r="930" spans="1:14" ht="18" x14ac:dyDescent="0.25">
      <c r="A930" s="64">
        <v>40948</v>
      </c>
      <c r="B930" s="24">
        <v>60209</v>
      </c>
      <c r="C930" s="25" t="s">
        <v>71</v>
      </c>
      <c r="D930" s="23" t="s">
        <v>413</v>
      </c>
      <c r="E930" s="26" t="s">
        <v>27</v>
      </c>
      <c r="F930" s="27">
        <v>1.53</v>
      </c>
      <c r="G930" s="27">
        <v>1.53</v>
      </c>
      <c r="H930" s="161">
        <v>43.11</v>
      </c>
      <c r="I930" s="174">
        <v>39.03</v>
      </c>
      <c r="J930" s="143">
        <f t="shared" si="79"/>
        <v>82.14</v>
      </c>
      <c r="K930" s="143">
        <f t="shared" si="80"/>
        <v>65.95</v>
      </c>
      <c r="L930" s="143">
        <f t="shared" si="81"/>
        <v>59.71</v>
      </c>
      <c r="M930" s="143">
        <f t="shared" si="82"/>
        <v>125.67</v>
      </c>
      <c r="N930" s="29">
        <f t="shared" si="78"/>
        <v>4.2047410085978202E-5</v>
      </c>
    </row>
    <row r="931" spans="1:14" ht="18" x14ac:dyDescent="0.25">
      <c r="A931" s="19" t="s">
        <v>1316</v>
      </c>
      <c r="B931" s="49"/>
      <c r="C931" s="49"/>
      <c r="D931" s="19" t="s">
        <v>1317</v>
      </c>
      <c r="E931" s="21"/>
      <c r="F931" s="21"/>
      <c r="G931" s="21"/>
      <c r="H931" s="160"/>
      <c r="I931" s="173"/>
      <c r="J931" s="141"/>
      <c r="K931" s="142"/>
      <c r="L931" s="142"/>
      <c r="M931" s="142">
        <f>SUM(M932:M940)</f>
        <v>177860.58000000005</v>
      </c>
      <c r="N931" s="22">
        <f t="shared" si="78"/>
        <v>5.9509642280496024E-2</v>
      </c>
    </row>
    <row r="932" spans="1:14" ht="46.5" customHeight="1" x14ac:dyDescent="0.25">
      <c r="A932" s="63">
        <v>40969</v>
      </c>
      <c r="B932" s="33">
        <v>91175</v>
      </c>
      <c r="C932" s="26" t="s">
        <v>92</v>
      </c>
      <c r="D932" s="23" t="s">
        <v>1318</v>
      </c>
      <c r="E932" s="26" t="s">
        <v>203</v>
      </c>
      <c r="F932" s="27">
        <v>286.7</v>
      </c>
      <c r="G932" s="27">
        <v>286.7</v>
      </c>
      <c r="H932" s="161">
        <v>2.4900000000000002</v>
      </c>
      <c r="I932" s="174">
        <v>2.1</v>
      </c>
      <c r="J932" s="143">
        <f t="shared" si="79"/>
        <v>4.59</v>
      </c>
      <c r="K932" s="143">
        <f t="shared" si="80"/>
        <v>713.88</v>
      </c>
      <c r="L932" s="143">
        <f t="shared" si="81"/>
        <v>602.07000000000005</v>
      </c>
      <c r="M932" s="143">
        <f t="shared" si="82"/>
        <v>1315.95</v>
      </c>
      <c r="N932" s="29">
        <f t="shared" si="78"/>
        <v>4.402983154503304E-4</v>
      </c>
    </row>
    <row r="933" spans="1:14" ht="27" x14ac:dyDescent="0.25">
      <c r="A933" s="64">
        <v>40970</v>
      </c>
      <c r="B933" s="23" t="s">
        <v>1319</v>
      </c>
      <c r="C933" s="31" t="s">
        <v>364</v>
      </c>
      <c r="D933" s="23" t="s">
        <v>1320</v>
      </c>
      <c r="E933" s="26" t="s">
        <v>82</v>
      </c>
      <c r="F933" s="27">
        <v>315.5</v>
      </c>
      <c r="G933" s="27">
        <v>315.5</v>
      </c>
      <c r="H933" s="161">
        <v>38.39</v>
      </c>
      <c r="I933" s="174">
        <v>59.56</v>
      </c>
      <c r="J933" s="143">
        <f t="shared" si="79"/>
        <v>97.95</v>
      </c>
      <c r="K933" s="143">
        <f t="shared" si="80"/>
        <v>12112.04</v>
      </c>
      <c r="L933" s="143">
        <f t="shared" si="81"/>
        <v>18791.18</v>
      </c>
      <c r="M933" s="143">
        <f t="shared" si="82"/>
        <v>30903.22</v>
      </c>
      <c r="N933" s="29">
        <f t="shared" si="78"/>
        <v>1.0339781684707594E-2</v>
      </c>
    </row>
    <row r="934" spans="1:14" ht="27" x14ac:dyDescent="0.25">
      <c r="A934" s="63">
        <v>40971</v>
      </c>
      <c r="B934" s="33">
        <v>94228</v>
      </c>
      <c r="C934" s="26" t="s">
        <v>92</v>
      </c>
      <c r="D934" s="23" t="s">
        <v>1321</v>
      </c>
      <c r="E934" s="26" t="s">
        <v>203</v>
      </c>
      <c r="F934" s="27">
        <v>399.38</v>
      </c>
      <c r="G934" s="27">
        <v>399.38</v>
      </c>
      <c r="H934" s="161">
        <v>10.64</v>
      </c>
      <c r="I934" s="174">
        <v>79.56</v>
      </c>
      <c r="J934" s="143">
        <f t="shared" si="79"/>
        <v>90.2</v>
      </c>
      <c r="K934" s="143">
        <f t="shared" si="80"/>
        <v>4249.3999999999996</v>
      </c>
      <c r="L934" s="143">
        <f t="shared" si="81"/>
        <v>31774.67</v>
      </c>
      <c r="M934" s="143">
        <f t="shared" si="82"/>
        <v>36024.07</v>
      </c>
      <c r="N934" s="29">
        <f t="shared" si="78"/>
        <v>1.2053145892066403E-2</v>
      </c>
    </row>
    <row r="935" spans="1:14" ht="36" customHeight="1" x14ac:dyDescent="0.25">
      <c r="A935" s="63">
        <v>40972</v>
      </c>
      <c r="B935" s="32" t="s">
        <v>1322</v>
      </c>
      <c r="C935" s="26" t="s">
        <v>364</v>
      </c>
      <c r="D935" s="30" t="s">
        <v>1323</v>
      </c>
      <c r="E935" s="26" t="s">
        <v>82</v>
      </c>
      <c r="F935" s="27">
        <v>169.45</v>
      </c>
      <c r="G935" s="27">
        <v>169.45</v>
      </c>
      <c r="H935" s="161">
        <v>58.34</v>
      </c>
      <c r="I935" s="174">
        <v>475.64</v>
      </c>
      <c r="J935" s="143">
        <f t="shared" si="79"/>
        <v>533.98</v>
      </c>
      <c r="K935" s="143">
        <f t="shared" si="80"/>
        <v>9885.7099999999991</v>
      </c>
      <c r="L935" s="143">
        <f t="shared" si="81"/>
        <v>80597.19</v>
      </c>
      <c r="M935" s="143">
        <f t="shared" si="82"/>
        <v>90482.91</v>
      </c>
      <c r="N935" s="29">
        <f t="shared" si="78"/>
        <v>3.0274305900713443E-2</v>
      </c>
    </row>
    <row r="936" spans="1:14" ht="27" x14ac:dyDescent="0.25">
      <c r="A936" s="64">
        <v>40973</v>
      </c>
      <c r="B936" s="24">
        <v>81828</v>
      </c>
      <c r="C936" s="25" t="s">
        <v>71</v>
      </c>
      <c r="D936" s="23" t="s">
        <v>1324</v>
      </c>
      <c r="E936" s="26" t="s">
        <v>85</v>
      </c>
      <c r="F936" s="27">
        <v>11</v>
      </c>
      <c r="G936" s="27">
        <v>11</v>
      </c>
      <c r="H936" s="161">
        <v>263.49</v>
      </c>
      <c r="I936" s="174">
        <v>417.92</v>
      </c>
      <c r="J936" s="143">
        <f t="shared" si="79"/>
        <v>681.41000000000008</v>
      </c>
      <c r="K936" s="143">
        <f t="shared" si="80"/>
        <v>2898.39</v>
      </c>
      <c r="L936" s="143">
        <f t="shared" si="81"/>
        <v>4597.12</v>
      </c>
      <c r="M936" s="143">
        <f t="shared" si="82"/>
        <v>7495.51</v>
      </c>
      <c r="N936" s="29">
        <f t="shared" si="78"/>
        <v>2.5078919612759646E-3</v>
      </c>
    </row>
    <row r="937" spans="1:14" ht="27" x14ac:dyDescent="0.25">
      <c r="A937" s="63">
        <v>40974</v>
      </c>
      <c r="B937" s="33">
        <v>89578</v>
      </c>
      <c r="C937" s="26" t="s">
        <v>92</v>
      </c>
      <c r="D937" s="23" t="s">
        <v>1325</v>
      </c>
      <c r="E937" s="26" t="s">
        <v>203</v>
      </c>
      <c r="F937" s="27">
        <v>79.2</v>
      </c>
      <c r="G937" s="27">
        <v>79.2</v>
      </c>
      <c r="H937" s="161">
        <v>2.6</v>
      </c>
      <c r="I937" s="174">
        <v>42.04</v>
      </c>
      <c r="J937" s="143">
        <f t="shared" si="79"/>
        <v>44.64</v>
      </c>
      <c r="K937" s="143">
        <f t="shared" si="80"/>
        <v>205.92</v>
      </c>
      <c r="L937" s="143">
        <f t="shared" si="81"/>
        <v>3329.56</v>
      </c>
      <c r="M937" s="143">
        <f t="shared" si="82"/>
        <v>3535.48</v>
      </c>
      <c r="N937" s="29">
        <f t="shared" si="78"/>
        <v>1.1829217586597773E-3</v>
      </c>
    </row>
    <row r="938" spans="1:14" ht="27" x14ac:dyDescent="0.25">
      <c r="A938" s="63">
        <v>40975</v>
      </c>
      <c r="B938" s="33">
        <v>89580</v>
      </c>
      <c r="C938" s="26" t="s">
        <v>92</v>
      </c>
      <c r="D938" s="23" t="s">
        <v>1326</v>
      </c>
      <c r="E938" s="26" t="s">
        <v>203</v>
      </c>
      <c r="F938" s="27">
        <v>26.9</v>
      </c>
      <c r="G938" s="27">
        <v>26.9</v>
      </c>
      <c r="H938" s="161">
        <v>4.49</v>
      </c>
      <c r="I938" s="174">
        <v>84.64</v>
      </c>
      <c r="J938" s="143">
        <f t="shared" si="79"/>
        <v>89.13</v>
      </c>
      <c r="K938" s="143">
        <f t="shared" si="80"/>
        <v>120.78</v>
      </c>
      <c r="L938" s="143">
        <f t="shared" si="81"/>
        <v>2276.81</v>
      </c>
      <c r="M938" s="143">
        <f t="shared" si="82"/>
        <v>2397.59</v>
      </c>
      <c r="N938" s="29">
        <f t="shared" si="78"/>
        <v>8.0219980861017336E-4</v>
      </c>
    </row>
    <row r="939" spans="1:14" ht="36" x14ac:dyDescent="0.25">
      <c r="A939" s="63">
        <v>40976</v>
      </c>
      <c r="B939" s="33">
        <v>89529</v>
      </c>
      <c r="C939" s="26" t="s">
        <v>92</v>
      </c>
      <c r="D939" s="23" t="s">
        <v>1327</v>
      </c>
      <c r="E939" s="26" t="s">
        <v>366</v>
      </c>
      <c r="F939" s="27">
        <v>72</v>
      </c>
      <c r="G939" s="27">
        <v>72</v>
      </c>
      <c r="H939" s="161">
        <v>4.42</v>
      </c>
      <c r="I939" s="174">
        <v>51.76</v>
      </c>
      <c r="J939" s="143">
        <f t="shared" si="79"/>
        <v>56.18</v>
      </c>
      <c r="K939" s="143">
        <f t="shared" si="80"/>
        <v>318.24</v>
      </c>
      <c r="L939" s="143">
        <f t="shared" si="81"/>
        <v>3726.72</v>
      </c>
      <c r="M939" s="143">
        <f t="shared" si="82"/>
        <v>4044.96</v>
      </c>
      <c r="N939" s="29">
        <f t="shared" si="78"/>
        <v>1.3533865831254746E-3</v>
      </c>
    </row>
    <row r="940" spans="1:14" ht="15" customHeight="1" x14ac:dyDescent="0.25">
      <c r="A940" s="61">
        <v>40977</v>
      </c>
      <c r="B940" s="51"/>
      <c r="C940" s="51"/>
      <c r="D940" s="34" t="s">
        <v>566</v>
      </c>
      <c r="E940" s="52"/>
      <c r="F940" s="52"/>
      <c r="G940" s="52"/>
      <c r="H940" s="165"/>
      <c r="I940" s="178"/>
      <c r="J940" s="151"/>
      <c r="K940" s="147"/>
      <c r="L940" s="147"/>
      <c r="M940" s="147">
        <f>SUM(M941:M942)</f>
        <v>1660.8899999999999</v>
      </c>
      <c r="N940" s="37">
        <f t="shared" si="78"/>
        <v>5.5571037588684916E-4</v>
      </c>
    </row>
    <row r="941" spans="1:14" ht="27" x14ac:dyDescent="0.25">
      <c r="A941" s="23" t="s">
        <v>1328</v>
      </c>
      <c r="B941" s="24">
        <v>93358</v>
      </c>
      <c r="C941" s="31" t="s">
        <v>92</v>
      </c>
      <c r="D941" s="30" t="s">
        <v>568</v>
      </c>
      <c r="E941" s="26" t="s">
        <v>23</v>
      </c>
      <c r="F941" s="27">
        <v>15.15</v>
      </c>
      <c r="G941" s="27">
        <v>15.15</v>
      </c>
      <c r="H941" s="161">
        <v>48.65</v>
      </c>
      <c r="I941" s="174">
        <v>21.52</v>
      </c>
      <c r="J941" s="143">
        <f t="shared" si="79"/>
        <v>70.17</v>
      </c>
      <c r="K941" s="143">
        <f t="shared" si="80"/>
        <v>737.04</v>
      </c>
      <c r="L941" s="143">
        <f t="shared" si="81"/>
        <v>326.02</v>
      </c>
      <c r="M941" s="143">
        <f t="shared" si="82"/>
        <v>1063.07</v>
      </c>
      <c r="N941" s="29">
        <f t="shared" si="78"/>
        <v>3.5568823299196979E-4</v>
      </c>
    </row>
    <row r="942" spans="1:14" ht="15" customHeight="1" x14ac:dyDescent="0.25">
      <c r="A942" s="23" t="s">
        <v>1329</v>
      </c>
      <c r="B942" s="24">
        <v>96995</v>
      </c>
      <c r="C942" s="31" t="s">
        <v>92</v>
      </c>
      <c r="D942" s="23" t="s">
        <v>238</v>
      </c>
      <c r="E942" s="26" t="s">
        <v>23</v>
      </c>
      <c r="F942" s="27">
        <v>14.05</v>
      </c>
      <c r="G942" s="27">
        <v>14.05</v>
      </c>
      <c r="H942" s="161">
        <v>29.5</v>
      </c>
      <c r="I942" s="174">
        <v>13.05</v>
      </c>
      <c r="J942" s="143">
        <f t="shared" si="79"/>
        <v>42.55</v>
      </c>
      <c r="K942" s="143">
        <f t="shared" si="80"/>
        <v>414.47</v>
      </c>
      <c r="L942" s="143">
        <f t="shared" si="81"/>
        <v>183.35</v>
      </c>
      <c r="M942" s="143">
        <f t="shared" si="82"/>
        <v>597.82000000000005</v>
      </c>
      <c r="N942" s="29">
        <f t="shared" si="78"/>
        <v>2.0002214289487939E-4</v>
      </c>
    </row>
    <row r="943" spans="1:14" ht="18" x14ac:dyDescent="0.25">
      <c r="A943" s="19" t="s">
        <v>1330</v>
      </c>
      <c r="B943" s="49"/>
      <c r="C943" s="49"/>
      <c r="D943" s="19" t="s">
        <v>1331</v>
      </c>
      <c r="E943" s="21"/>
      <c r="F943" s="21"/>
      <c r="G943" s="21"/>
      <c r="H943" s="160"/>
      <c r="I943" s="173"/>
      <c r="J943" s="141"/>
      <c r="K943" s="142"/>
      <c r="L943" s="142"/>
      <c r="M943" s="142">
        <f>SUM(M944:M962)</f>
        <v>978.54999999999984</v>
      </c>
      <c r="N943" s="22">
        <f t="shared" si="78"/>
        <v>3.2740903270179014E-4</v>
      </c>
    </row>
    <row r="944" spans="1:14" ht="27" x14ac:dyDescent="0.25">
      <c r="A944" s="64">
        <v>41000</v>
      </c>
      <c r="B944" s="24">
        <v>89356</v>
      </c>
      <c r="C944" s="31" t="s">
        <v>92</v>
      </c>
      <c r="D944" s="23" t="s">
        <v>694</v>
      </c>
      <c r="E944" s="26" t="s">
        <v>203</v>
      </c>
      <c r="F944" s="27">
        <v>1.26</v>
      </c>
      <c r="G944" s="27">
        <v>1.26</v>
      </c>
      <c r="H944" s="161">
        <v>13.06</v>
      </c>
      <c r="I944" s="174">
        <v>9.74</v>
      </c>
      <c r="J944" s="143">
        <f t="shared" si="79"/>
        <v>22.8</v>
      </c>
      <c r="K944" s="143">
        <f t="shared" si="80"/>
        <v>16.45</v>
      </c>
      <c r="L944" s="143">
        <f t="shared" si="81"/>
        <v>12.27</v>
      </c>
      <c r="M944" s="143">
        <f t="shared" si="82"/>
        <v>28.72</v>
      </c>
      <c r="N944" s="29">
        <f t="shared" si="78"/>
        <v>9.6093070555366745E-6</v>
      </c>
    </row>
    <row r="945" spans="1:14" ht="27" x14ac:dyDescent="0.25">
      <c r="A945" s="64">
        <v>41001</v>
      </c>
      <c r="B945" s="24">
        <v>89357</v>
      </c>
      <c r="C945" s="31" t="s">
        <v>92</v>
      </c>
      <c r="D945" s="23" t="s">
        <v>1332</v>
      </c>
      <c r="E945" s="26" t="s">
        <v>203</v>
      </c>
      <c r="F945" s="27">
        <v>1.1499999999999999</v>
      </c>
      <c r="G945" s="27">
        <v>1.1499999999999999</v>
      </c>
      <c r="H945" s="161">
        <v>15.57</v>
      </c>
      <c r="I945" s="174">
        <v>17.68</v>
      </c>
      <c r="J945" s="143">
        <f t="shared" si="79"/>
        <v>33.25</v>
      </c>
      <c r="K945" s="143">
        <f t="shared" si="80"/>
        <v>17.899999999999999</v>
      </c>
      <c r="L945" s="143">
        <f t="shared" si="81"/>
        <v>20.329999999999998</v>
      </c>
      <c r="M945" s="143">
        <f t="shared" si="82"/>
        <v>38.229999999999997</v>
      </c>
      <c r="N945" s="29">
        <f t="shared" si="78"/>
        <v>1.2791218967032279E-5</v>
      </c>
    </row>
    <row r="946" spans="1:14" ht="27" x14ac:dyDescent="0.25">
      <c r="A946" s="64">
        <v>41002</v>
      </c>
      <c r="B946" s="24">
        <v>89364</v>
      </c>
      <c r="C946" s="31" t="s">
        <v>92</v>
      </c>
      <c r="D946" s="23" t="s">
        <v>698</v>
      </c>
      <c r="E946" s="26" t="s">
        <v>366</v>
      </c>
      <c r="F946" s="27">
        <v>1</v>
      </c>
      <c r="G946" s="27">
        <v>1</v>
      </c>
      <c r="H946" s="161">
        <v>5.21</v>
      </c>
      <c r="I946" s="174">
        <v>6.98</v>
      </c>
      <c r="J946" s="143">
        <f t="shared" si="79"/>
        <v>12.190000000000001</v>
      </c>
      <c r="K946" s="143">
        <f t="shared" si="80"/>
        <v>5.21</v>
      </c>
      <c r="L946" s="143">
        <f t="shared" si="81"/>
        <v>6.98</v>
      </c>
      <c r="M946" s="143">
        <f t="shared" si="82"/>
        <v>12.19</v>
      </c>
      <c r="N946" s="29">
        <f t="shared" si="78"/>
        <v>4.0786021241988883E-6</v>
      </c>
    </row>
    <row r="947" spans="1:14" ht="27" x14ac:dyDescent="0.25">
      <c r="A947" s="64">
        <v>41003</v>
      </c>
      <c r="B947" s="24">
        <v>89369</v>
      </c>
      <c r="C947" s="31" t="s">
        <v>92</v>
      </c>
      <c r="D947" s="23" t="s">
        <v>700</v>
      </c>
      <c r="E947" s="26" t="s">
        <v>366</v>
      </c>
      <c r="F947" s="27">
        <v>2</v>
      </c>
      <c r="G947" s="27">
        <v>2</v>
      </c>
      <c r="H947" s="161">
        <v>6.22</v>
      </c>
      <c r="I947" s="174">
        <v>13.39</v>
      </c>
      <c r="J947" s="143">
        <f t="shared" si="79"/>
        <v>19.61</v>
      </c>
      <c r="K947" s="143">
        <f t="shared" si="80"/>
        <v>12.44</v>
      </c>
      <c r="L947" s="143">
        <f t="shared" si="81"/>
        <v>26.78</v>
      </c>
      <c r="M947" s="143">
        <f t="shared" si="82"/>
        <v>39.22</v>
      </c>
      <c r="N947" s="29">
        <f t="shared" si="78"/>
        <v>1.3122459008292074E-5</v>
      </c>
    </row>
    <row r="948" spans="1:14" ht="36" customHeight="1" x14ac:dyDescent="0.25">
      <c r="A948" s="63">
        <v>41004</v>
      </c>
      <c r="B948" s="33">
        <v>89366</v>
      </c>
      <c r="C948" s="26" t="s">
        <v>92</v>
      </c>
      <c r="D948" s="23" t="s">
        <v>1333</v>
      </c>
      <c r="E948" s="26" t="s">
        <v>366</v>
      </c>
      <c r="F948" s="27">
        <v>1</v>
      </c>
      <c r="G948" s="27">
        <v>1</v>
      </c>
      <c r="H948" s="161">
        <v>4.8600000000000003</v>
      </c>
      <c r="I948" s="174">
        <v>12.94</v>
      </c>
      <c r="J948" s="143">
        <f t="shared" si="79"/>
        <v>17.8</v>
      </c>
      <c r="K948" s="143">
        <f t="shared" si="80"/>
        <v>4.8600000000000003</v>
      </c>
      <c r="L948" s="143">
        <f t="shared" si="81"/>
        <v>12.94</v>
      </c>
      <c r="M948" s="143">
        <f t="shared" si="82"/>
        <v>17.8</v>
      </c>
      <c r="N948" s="29">
        <f t="shared" si="78"/>
        <v>5.9556290246710598E-6</v>
      </c>
    </row>
    <row r="949" spans="1:14" ht="18" x14ac:dyDescent="0.25">
      <c r="A949" s="64">
        <v>41005</v>
      </c>
      <c r="B949" s="24">
        <v>80927</v>
      </c>
      <c r="C949" s="25" t="s">
        <v>71</v>
      </c>
      <c r="D949" s="23" t="s">
        <v>719</v>
      </c>
      <c r="E949" s="26" t="s">
        <v>85</v>
      </c>
      <c r="F949" s="27">
        <v>1</v>
      </c>
      <c r="G949" s="27">
        <v>1</v>
      </c>
      <c r="H949" s="161">
        <v>21.84</v>
      </c>
      <c r="I949" s="174">
        <v>94.5</v>
      </c>
      <c r="J949" s="143">
        <f t="shared" si="79"/>
        <v>116.34</v>
      </c>
      <c r="K949" s="143">
        <f t="shared" si="80"/>
        <v>21.84</v>
      </c>
      <c r="L949" s="143">
        <f t="shared" si="81"/>
        <v>94.5</v>
      </c>
      <c r="M949" s="143">
        <f t="shared" si="82"/>
        <v>116.34</v>
      </c>
      <c r="N949" s="29">
        <f t="shared" si="78"/>
        <v>3.8925723636529832E-5</v>
      </c>
    </row>
    <row r="950" spans="1:14" ht="63" x14ac:dyDescent="0.25">
      <c r="A950" s="63">
        <v>41006</v>
      </c>
      <c r="B950" s="33">
        <v>86942</v>
      </c>
      <c r="C950" s="26" t="s">
        <v>92</v>
      </c>
      <c r="D950" s="23" t="s">
        <v>1208</v>
      </c>
      <c r="E950" s="26" t="s">
        <v>366</v>
      </c>
      <c r="F950" s="27">
        <v>1</v>
      </c>
      <c r="G950" s="27">
        <v>1</v>
      </c>
      <c r="H950" s="161">
        <v>22.87</v>
      </c>
      <c r="I950" s="174">
        <v>224.04</v>
      </c>
      <c r="J950" s="143">
        <f t="shared" si="79"/>
        <v>246.91</v>
      </c>
      <c r="K950" s="143">
        <f t="shared" si="80"/>
        <v>22.87</v>
      </c>
      <c r="L950" s="143">
        <f t="shared" si="81"/>
        <v>224.04</v>
      </c>
      <c r="M950" s="143">
        <f t="shared" si="82"/>
        <v>246.91</v>
      </c>
      <c r="N950" s="29">
        <f t="shared" si="78"/>
        <v>8.2612604633793894E-5</v>
      </c>
    </row>
    <row r="951" spans="1:14" ht="27" x14ac:dyDescent="0.25">
      <c r="A951" s="64">
        <v>41007</v>
      </c>
      <c r="B951" s="23" t="s">
        <v>754</v>
      </c>
      <c r="C951" s="31" t="s">
        <v>364</v>
      </c>
      <c r="D951" s="23" t="s">
        <v>985</v>
      </c>
      <c r="E951" s="26" t="s">
        <v>366</v>
      </c>
      <c r="F951" s="27">
        <v>1</v>
      </c>
      <c r="G951" s="27">
        <v>1</v>
      </c>
      <c r="H951" s="161">
        <v>3.67</v>
      </c>
      <c r="I951" s="174">
        <v>72.63</v>
      </c>
      <c r="J951" s="143">
        <f t="shared" si="79"/>
        <v>76.3</v>
      </c>
      <c r="K951" s="143">
        <f t="shared" si="80"/>
        <v>3.67</v>
      </c>
      <c r="L951" s="143">
        <f t="shared" si="81"/>
        <v>72.63</v>
      </c>
      <c r="M951" s="143">
        <f t="shared" si="82"/>
        <v>76.3</v>
      </c>
      <c r="N951" s="29">
        <f t="shared" si="78"/>
        <v>2.5528904190022572E-5</v>
      </c>
    </row>
    <row r="952" spans="1:14" ht="27" customHeight="1" x14ac:dyDescent="0.25">
      <c r="A952" s="64">
        <v>41008</v>
      </c>
      <c r="B952" s="24">
        <v>95547</v>
      </c>
      <c r="C952" s="31" t="s">
        <v>92</v>
      </c>
      <c r="D952" s="30" t="s">
        <v>1334</v>
      </c>
      <c r="E952" s="26" t="s">
        <v>366</v>
      </c>
      <c r="F952" s="27">
        <v>1</v>
      </c>
      <c r="G952" s="27">
        <v>1</v>
      </c>
      <c r="H952" s="161">
        <v>7.81</v>
      </c>
      <c r="I952" s="174">
        <v>70.989999999999995</v>
      </c>
      <c r="J952" s="143">
        <f t="shared" si="79"/>
        <v>78.8</v>
      </c>
      <c r="K952" s="143">
        <f t="shared" si="80"/>
        <v>7.81</v>
      </c>
      <c r="L952" s="143">
        <f t="shared" si="81"/>
        <v>70.989999999999995</v>
      </c>
      <c r="M952" s="143">
        <f t="shared" si="82"/>
        <v>78.8</v>
      </c>
      <c r="N952" s="29">
        <f t="shared" si="78"/>
        <v>2.6365368940678622E-5</v>
      </c>
    </row>
    <row r="953" spans="1:14" ht="27" x14ac:dyDescent="0.25">
      <c r="A953" s="71">
        <v>40516</v>
      </c>
      <c r="B953" s="24">
        <v>80811</v>
      </c>
      <c r="C953" s="25" t="s">
        <v>71</v>
      </c>
      <c r="D953" s="30" t="s">
        <v>1335</v>
      </c>
      <c r="E953" s="26" t="s">
        <v>85</v>
      </c>
      <c r="F953" s="27">
        <v>1</v>
      </c>
      <c r="G953" s="27">
        <v>1</v>
      </c>
      <c r="H953" s="161">
        <v>7.15</v>
      </c>
      <c r="I953" s="174">
        <v>51.06</v>
      </c>
      <c r="J953" s="143">
        <f t="shared" si="79"/>
        <v>58.21</v>
      </c>
      <c r="K953" s="143">
        <f t="shared" si="80"/>
        <v>7.15</v>
      </c>
      <c r="L953" s="143">
        <f t="shared" si="81"/>
        <v>51.06</v>
      </c>
      <c r="M953" s="143">
        <f t="shared" si="82"/>
        <v>58.21</v>
      </c>
      <c r="N953" s="29">
        <f t="shared" si="78"/>
        <v>1.9476245254275413E-5</v>
      </c>
    </row>
    <row r="954" spans="1:14" ht="36" x14ac:dyDescent="0.25">
      <c r="A954" s="72">
        <v>40881</v>
      </c>
      <c r="B954" s="33">
        <v>89711</v>
      </c>
      <c r="C954" s="26" t="s">
        <v>92</v>
      </c>
      <c r="D954" s="30" t="s">
        <v>959</v>
      </c>
      <c r="E954" s="26" t="s">
        <v>203</v>
      </c>
      <c r="F954" s="27">
        <v>1.1299999999999999</v>
      </c>
      <c r="G954" s="27">
        <v>1.1299999999999999</v>
      </c>
      <c r="H954" s="161">
        <v>10.06</v>
      </c>
      <c r="I954" s="174">
        <v>8.98</v>
      </c>
      <c r="J954" s="143">
        <f t="shared" si="79"/>
        <v>19.04</v>
      </c>
      <c r="K954" s="143">
        <f t="shared" si="80"/>
        <v>11.36</v>
      </c>
      <c r="L954" s="143">
        <f t="shared" si="81"/>
        <v>10.14</v>
      </c>
      <c r="M954" s="143">
        <f t="shared" si="82"/>
        <v>21.51</v>
      </c>
      <c r="N954" s="29">
        <f t="shared" si="78"/>
        <v>7.1969427146446347E-6</v>
      </c>
    </row>
    <row r="955" spans="1:14" ht="36" x14ac:dyDescent="0.25">
      <c r="A955" s="72">
        <v>41247</v>
      </c>
      <c r="B955" s="33">
        <v>89712</v>
      </c>
      <c r="C955" s="26" t="s">
        <v>92</v>
      </c>
      <c r="D955" s="30" t="s">
        <v>726</v>
      </c>
      <c r="E955" s="26" t="s">
        <v>203</v>
      </c>
      <c r="F955" s="27">
        <v>4.9000000000000004</v>
      </c>
      <c r="G955" s="27">
        <v>4.9000000000000004</v>
      </c>
      <c r="H955" s="161">
        <v>10.93</v>
      </c>
      <c r="I955" s="174">
        <v>13.46</v>
      </c>
      <c r="J955" s="143">
        <f t="shared" si="79"/>
        <v>24.39</v>
      </c>
      <c r="K955" s="143">
        <f t="shared" si="80"/>
        <v>53.55</v>
      </c>
      <c r="L955" s="143">
        <f t="shared" si="81"/>
        <v>65.95</v>
      </c>
      <c r="M955" s="143">
        <f t="shared" si="82"/>
        <v>119.51</v>
      </c>
      <c r="N955" s="29">
        <f t="shared" si="78"/>
        <v>3.9986360940361705E-5</v>
      </c>
    </row>
    <row r="956" spans="1:14" ht="45" x14ac:dyDescent="0.25">
      <c r="A956" s="72">
        <v>41612</v>
      </c>
      <c r="B956" s="33">
        <v>89726</v>
      </c>
      <c r="C956" s="26" t="s">
        <v>92</v>
      </c>
      <c r="D956" s="23" t="s">
        <v>735</v>
      </c>
      <c r="E956" s="26" t="s">
        <v>366</v>
      </c>
      <c r="F956" s="27">
        <v>1</v>
      </c>
      <c r="G956" s="27">
        <v>1</v>
      </c>
      <c r="H956" s="161">
        <v>4.3499999999999996</v>
      </c>
      <c r="I956" s="174">
        <v>3.84</v>
      </c>
      <c r="J956" s="143">
        <f t="shared" si="79"/>
        <v>8.19</v>
      </c>
      <c r="K956" s="143">
        <f t="shared" si="80"/>
        <v>4.3499999999999996</v>
      </c>
      <c r="L956" s="143">
        <f t="shared" si="81"/>
        <v>3.84</v>
      </c>
      <c r="M956" s="143">
        <f t="shared" si="82"/>
        <v>8.19</v>
      </c>
      <c r="N956" s="29">
        <f t="shared" si="78"/>
        <v>2.7402585231492119E-6</v>
      </c>
    </row>
    <row r="957" spans="1:14" ht="27" x14ac:dyDescent="0.25">
      <c r="A957" s="71">
        <v>41977</v>
      </c>
      <c r="B957" s="23" t="s">
        <v>741</v>
      </c>
      <c r="C957" s="31" t="s">
        <v>364</v>
      </c>
      <c r="D957" s="23" t="s">
        <v>742</v>
      </c>
      <c r="E957" s="26" t="s">
        <v>366</v>
      </c>
      <c r="F957" s="27">
        <v>1</v>
      </c>
      <c r="G957" s="27">
        <v>1</v>
      </c>
      <c r="H957" s="161">
        <v>11.34</v>
      </c>
      <c r="I957" s="174">
        <v>8.06</v>
      </c>
      <c r="J957" s="143">
        <f t="shared" si="79"/>
        <v>19.399999999999999</v>
      </c>
      <c r="K957" s="143">
        <f t="shared" si="80"/>
        <v>11.34</v>
      </c>
      <c r="L957" s="143">
        <f t="shared" si="81"/>
        <v>8.06</v>
      </c>
      <c r="M957" s="143">
        <f t="shared" si="82"/>
        <v>19.399999999999999</v>
      </c>
      <c r="N957" s="29">
        <f t="shared" si="78"/>
        <v>6.490966465090929E-6</v>
      </c>
    </row>
    <row r="958" spans="1:14" ht="36" customHeight="1" x14ac:dyDescent="0.25">
      <c r="A958" s="72">
        <v>42342</v>
      </c>
      <c r="B958" s="33">
        <v>89731</v>
      </c>
      <c r="C958" s="26" t="s">
        <v>92</v>
      </c>
      <c r="D958" s="30" t="s">
        <v>1185</v>
      </c>
      <c r="E958" s="26" t="s">
        <v>366</v>
      </c>
      <c r="F958" s="27">
        <v>1</v>
      </c>
      <c r="G958" s="27">
        <v>1</v>
      </c>
      <c r="H958" s="161">
        <v>4.7300000000000004</v>
      </c>
      <c r="I958" s="174">
        <v>8.89</v>
      </c>
      <c r="J958" s="143">
        <f t="shared" si="79"/>
        <v>13.620000000000001</v>
      </c>
      <c r="K958" s="143">
        <f t="shared" si="80"/>
        <v>4.7300000000000004</v>
      </c>
      <c r="L958" s="143">
        <f t="shared" si="81"/>
        <v>8.89</v>
      </c>
      <c r="M958" s="143">
        <f t="shared" si="82"/>
        <v>13.62</v>
      </c>
      <c r="N958" s="29">
        <f t="shared" si="78"/>
        <v>4.5570599615741476E-6</v>
      </c>
    </row>
    <row r="959" spans="1:14" ht="18" x14ac:dyDescent="0.25">
      <c r="A959" s="71">
        <v>42708</v>
      </c>
      <c r="B959" s="23" t="s">
        <v>541</v>
      </c>
      <c r="C959" s="31" t="s">
        <v>364</v>
      </c>
      <c r="D959" s="23" t="s">
        <v>976</v>
      </c>
      <c r="E959" s="26" t="s">
        <v>366</v>
      </c>
      <c r="F959" s="27">
        <v>1</v>
      </c>
      <c r="G959" s="27">
        <v>1</v>
      </c>
      <c r="H959" s="161">
        <v>11.34</v>
      </c>
      <c r="I959" s="174">
        <v>17.78</v>
      </c>
      <c r="J959" s="143">
        <f t="shared" si="79"/>
        <v>29.12</v>
      </c>
      <c r="K959" s="143">
        <f t="shared" si="80"/>
        <v>11.34</v>
      </c>
      <c r="L959" s="143">
        <f t="shared" si="81"/>
        <v>17.78</v>
      </c>
      <c r="M959" s="143">
        <f t="shared" si="82"/>
        <v>29.12</v>
      </c>
      <c r="N959" s="29">
        <f t="shared" si="78"/>
        <v>9.7431414156416426E-6</v>
      </c>
    </row>
    <row r="960" spans="1:14" ht="36" x14ac:dyDescent="0.25">
      <c r="A960" s="72">
        <v>43073</v>
      </c>
      <c r="B960" s="33">
        <v>89784</v>
      </c>
      <c r="C960" s="26" t="s">
        <v>92</v>
      </c>
      <c r="D960" s="23" t="s">
        <v>1183</v>
      </c>
      <c r="E960" s="26" t="s">
        <v>366</v>
      </c>
      <c r="F960" s="27">
        <v>1</v>
      </c>
      <c r="G960" s="27">
        <v>1</v>
      </c>
      <c r="H960" s="161">
        <v>6.32</v>
      </c>
      <c r="I960" s="174">
        <v>16.7</v>
      </c>
      <c r="J960" s="143">
        <f t="shared" si="79"/>
        <v>23.02</v>
      </c>
      <c r="K960" s="143">
        <f t="shared" si="80"/>
        <v>6.32</v>
      </c>
      <c r="L960" s="143">
        <f t="shared" si="81"/>
        <v>16.7</v>
      </c>
      <c r="M960" s="143">
        <f t="shared" si="82"/>
        <v>23.02</v>
      </c>
      <c r="N960" s="29">
        <f t="shared" si="78"/>
        <v>7.7021674240408873E-6</v>
      </c>
    </row>
    <row r="961" spans="1:14" ht="18" x14ac:dyDescent="0.25">
      <c r="A961" s="71">
        <v>43438</v>
      </c>
      <c r="B961" s="23" t="s">
        <v>553</v>
      </c>
      <c r="C961" s="31" t="s">
        <v>364</v>
      </c>
      <c r="D961" s="23" t="s">
        <v>554</v>
      </c>
      <c r="E961" s="26" t="s">
        <v>366</v>
      </c>
      <c r="F961" s="27">
        <v>1</v>
      </c>
      <c r="G961" s="27">
        <v>1</v>
      </c>
      <c r="H961" s="161">
        <v>8.59</v>
      </c>
      <c r="I961" s="174">
        <v>12.22</v>
      </c>
      <c r="J961" s="143">
        <f t="shared" si="79"/>
        <v>20.810000000000002</v>
      </c>
      <c r="K961" s="143">
        <f t="shared" si="80"/>
        <v>8.59</v>
      </c>
      <c r="L961" s="143">
        <f t="shared" si="81"/>
        <v>12.22</v>
      </c>
      <c r="M961" s="143">
        <f t="shared" si="82"/>
        <v>20.81</v>
      </c>
      <c r="N961" s="29">
        <f t="shared" si="78"/>
        <v>6.96273258446094E-6</v>
      </c>
    </row>
    <row r="962" spans="1:14" ht="18" x14ac:dyDescent="0.25">
      <c r="A962" s="71">
        <v>43803</v>
      </c>
      <c r="B962" s="23" t="s">
        <v>556</v>
      </c>
      <c r="C962" s="31" t="s">
        <v>364</v>
      </c>
      <c r="D962" s="23" t="s">
        <v>557</v>
      </c>
      <c r="E962" s="26" t="s">
        <v>366</v>
      </c>
      <c r="F962" s="27">
        <v>1</v>
      </c>
      <c r="G962" s="27">
        <v>1</v>
      </c>
      <c r="H962" s="161">
        <v>0.66</v>
      </c>
      <c r="I962" s="174">
        <v>9.99</v>
      </c>
      <c r="J962" s="143">
        <f t="shared" si="79"/>
        <v>10.65</v>
      </c>
      <c r="K962" s="143">
        <f t="shared" si="80"/>
        <v>0.66</v>
      </c>
      <c r="L962" s="143">
        <f t="shared" si="81"/>
        <v>9.99</v>
      </c>
      <c r="M962" s="143">
        <f t="shared" si="82"/>
        <v>10.65</v>
      </c>
      <c r="N962" s="29">
        <f t="shared" si="78"/>
        <v>3.5633398377947632E-6</v>
      </c>
    </row>
    <row r="963" spans="1:14" x14ac:dyDescent="0.25">
      <c r="A963" s="14">
        <v>13</v>
      </c>
      <c r="B963" s="47"/>
      <c r="C963" s="47"/>
      <c r="D963" s="16" t="s">
        <v>52</v>
      </c>
      <c r="E963" s="17"/>
      <c r="F963" s="17"/>
      <c r="G963" s="17"/>
      <c r="H963" s="159"/>
      <c r="I963" s="172"/>
      <c r="J963" s="139"/>
      <c r="K963" s="144"/>
      <c r="L963" s="144"/>
      <c r="M963" s="140">
        <f>M964+M968+M972+M978+M985+M992+M1002+M1006+M1008+M1010</f>
        <v>139626.32</v>
      </c>
      <c r="N963" s="18">
        <f t="shared" si="78"/>
        <v>4.671699797752861E-2</v>
      </c>
    </row>
    <row r="964" spans="1:14" x14ac:dyDescent="0.25">
      <c r="A964" s="19" t="s">
        <v>1336</v>
      </c>
      <c r="B964" s="49"/>
      <c r="C964" s="49"/>
      <c r="D964" s="19" t="s">
        <v>1337</v>
      </c>
      <c r="E964" s="21"/>
      <c r="F964" s="21"/>
      <c r="G964" s="21"/>
      <c r="H964" s="160"/>
      <c r="I964" s="173"/>
      <c r="J964" s="141"/>
      <c r="K964" s="142"/>
      <c r="L964" s="142"/>
      <c r="M964" s="142">
        <f>SUM(M965:M967)</f>
        <v>4814.92</v>
      </c>
      <c r="N964" s="22">
        <f t="shared" si="78"/>
        <v>1.6110043428915269E-3</v>
      </c>
    </row>
    <row r="965" spans="1:14" ht="27" x14ac:dyDescent="0.25">
      <c r="A965" s="64">
        <v>41275</v>
      </c>
      <c r="B965" s="24">
        <v>93358</v>
      </c>
      <c r="C965" s="31" t="s">
        <v>92</v>
      </c>
      <c r="D965" s="30" t="s">
        <v>568</v>
      </c>
      <c r="E965" s="26" t="s">
        <v>23</v>
      </c>
      <c r="F965" s="27">
        <v>33</v>
      </c>
      <c r="G965" s="27">
        <v>33</v>
      </c>
      <c r="H965" s="161">
        <v>48.65</v>
      </c>
      <c r="I965" s="174">
        <v>21.52</v>
      </c>
      <c r="J965" s="143">
        <f t="shared" si="79"/>
        <v>70.17</v>
      </c>
      <c r="K965" s="143">
        <f t="shared" si="80"/>
        <v>1605.45</v>
      </c>
      <c r="L965" s="143">
        <f t="shared" si="81"/>
        <v>710.16</v>
      </c>
      <c r="M965" s="143">
        <f t="shared" si="82"/>
        <v>2315.61</v>
      </c>
      <c r="N965" s="29">
        <f t="shared" si="78"/>
        <v>7.747704565066602E-4</v>
      </c>
    </row>
    <row r="966" spans="1:14" ht="18" x14ac:dyDescent="0.25">
      <c r="A966" s="64">
        <v>41276</v>
      </c>
      <c r="B966" s="24">
        <v>93382</v>
      </c>
      <c r="C966" s="31" t="s">
        <v>92</v>
      </c>
      <c r="D966" s="23" t="s">
        <v>1338</v>
      </c>
      <c r="E966" s="26" t="s">
        <v>23</v>
      </c>
      <c r="F966" s="27">
        <v>29.7</v>
      </c>
      <c r="G966" s="27">
        <v>29.7</v>
      </c>
      <c r="H966" s="161">
        <v>17.649999999999999</v>
      </c>
      <c r="I966" s="174">
        <v>9.9700000000000006</v>
      </c>
      <c r="J966" s="143">
        <f t="shared" si="79"/>
        <v>27.619999999999997</v>
      </c>
      <c r="K966" s="143">
        <f t="shared" si="80"/>
        <v>524.20000000000005</v>
      </c>
      <c r="L966" s="143">
        <f t="shared" si="81"/>
        <v>296.10000000000002</v>
      </c>
      <c r="M966" s="143">
        <f t="shared" si="82"/>
        <v>820.31</v>
      </c>
      <c r="N966" s="29">
        <f t="shared" si="78"/>
        <v>2.7446415984426497E-4</v>
      </c>
    </row>
    <row r="967" spans="1:14" ht="27" x14ac:dyDescent="0.25">
      <c r="A967" s="63">
        <v>41277</v>
      </c>
      <c r="B967" s="33">
        <v>97882</v>
      </c>
      <c r="C967" s="26" t="s">
        <v>92</v>
      </c>
      <c r="D967" s="23" t="s">
        <v>1339</v>
      </c>
      <c r="E967" s="26" t="s">
        <v>366</v>
      </c>
      <c r="F967" s="27">
        <v>10</v>
      </c>
      <c r="G967" s="27">
        <v>10</v>
      </c>
      <c r="H967" s="161">
        <v>26.28</v>
      </c>
      <c r="I967" s="174">
        <v>141.62</v>
      </c>
      <c r="J967" s="143">
        <f t="shared" si="79"/>
        <v>167.9</v>
      </c>
      <c r="K967" s="143">
        <f t="shared" si="80"/>
        <v>262.8</v>
      </c>
      <c r="L967" s="143">
        <f t="shared" si="81"/>
        <v>1416.2</v>
      </c>
      <c r="M967" s="143">
        <f t="shared" si="82"/>
        <v>1679</v>
      </c>
      <c r="N967" s="29">
        <f t="shared" si="78"/>
        <v>5.617697265406016E-4</v>
      </c>
    </row>
    <row r="968" spans="1:14" x14ac:dyDescent="0.25">
      <c r="A968" s="19" t="s">
        <v>1340</v>
      </c>
      <c r="B968" s="49"/>
      <c r="C968" s="49"/>
      <c r="D968" s="19" t="s">
        <v>1341</v>
      </c>
      <c r="E968" s="21"/>
      <c r="F968" s="21"/>
      <c r="G968" s="21"/>
      <c r="H968" s="160"/>
      <c r="I968" s="173"/>
      <c r="J968" s="141"/>
      <c r="K968" s="142"/>
      <c r="L968" s="142"/>
      <c r="M968" s="142">
        <f>SUM(M969:M971)</f>
        <v>36398.15</v>
      </c>
      <c r="N968" s="22">
        <f t="shared" si="78"/>
        <v>1.2178307785636569E-2</v>
      </c>
    </row>
    <row r="969" spans="1:14" ht="27" x14ac:dyDescent="0.25">
      <c r="A969" s="64">
        <v>41306</v>
      </c>
      <c r="B969" s="23" t="s">
        <v>1342</v>
      </c>
      <c r="C969" s="31" t="s">
        <v>364</v>
      </c>
      <c r="D969" s="23" t="s">
        <v>1343</v>
      </c>
      <c r="E969" s="26" t="s">
        <v>366</v>
      </c>
      <c r="F969" s="27">
        <v>31</v>
      </c>
      <c r="G969" s="27">
        <v>31</v>
      </c>
      <c r="H969" s="161">
        <v>27.48</v>
      </c>
      <c r="I969" s="174">
        <v>235.63</v>
      </c>
      <c r="J969" s="143">
        <f t="shared" si="79"/>
        <v>263.11</v>
      </c>
      <c r="K969" s="143">
        <f t="shared" si="80"/>
        <v>851.88</v>
      </c>
      <c r="L969" s="143">
        <f t="shared" si="81"/>
        <v>7304.53</v>
      </c>
      <c r="M969" s="143">
        <f t="shared" si="82"/>
        <v>8156.41</v>
      </c>
      <c r="N969" s="29">
        <f t="shared" si="78"/>
        <v>2.7290197827593973E-3</v>
      </c>
    </row>
    <row r="970" spans="1:14" ht="36" customHeight="1" x14ac:dyDescent="0.25">
      <c r="A970" s="63">
        <v>41307</v>
      </c>
      <c r="B970" s="32" t="s">
        <v>1344</v>
      </c>
      <c r="C970" s="26" t="s">
        <v>364</v>
      </c>
      <c r="D970" s="23" t="s">
        <v>1345</v>
      </c>
      <c r="E970" s="26" t="s">
        <v>366</v>
      </c>
      <c r="F970" s="27">
        <v>200</v>
      </c>
      <c r="G970" s="27">
        <v>200</v>
      </c>
      <c r="H970" s="161">
        <v>25.98</v>
      </c>
      <c r="I970" s="174">
        <v>105.53</v>
      </c>
      <c r="J970" s="143">
        <f t="shared" si="79"/>
        <v>131.51</v>
      </c>
      <c r="K970" s="143">
        <f t="shared" si="80"/>
        <v>5196</v>
      </c>
      <c r="L970" s="143">
        <f t="shared" si="81"/>
        <v>21106</v>
      </c>
      <c r="M970" s="143">
        <f t="shared" si="82"/>
        <v>26302</v>
      </c>
      <c r="N970" s="29">
        <f t="shared" si="78"/>
        <v>8.8002783487021452E-3</v>
      </c>
    </row>
    <row r="971" spans="1:14" ht="36" x14ac:dyDescent="0.25">
      <c r="A971" s="64">
        <v>41308</v>
      </c>
      <c r="B971" s="23" t="s">
        <v>1346</v>
      </c>
      <c r="C971" s="31" t="s">
        <v>364</v>
      </c>
      <c r="D971" s="23" t="s">
        <v>1347</v>
      </c>
      <c r="E971" s="26" t="s">
        <v>366</v>
      </c>
      <c r="F971" s="27">
        <v>11</v>
      </c>
      <c r="G971" s="27">
        <v>11</v>
      </c>
      <c r="H971" s="161">
        <v>127.35</v>
      </c>
      <c r="I971" s="174">
        <v>48.99</v>
      </c>
      <c r="J971" s="143">
        <f t="shared" si="79"/>
        <v>176.34</v>
      </c>
      <c r="K971" s="143">
        <f t="shared" si="80"/>
        <v>1400.85</v>
      </c>
      <c r="L971" s="143">
        <f t="shared" si="81"/>
        <v>538.89</v>
      </c>
      <c r="M971" s="143">
        <f t="shared" si="82"/>
        <v>1939.74</v>
      </c>
      <c r="N971" s="29">
        <f t="shared" si="78"/>
        <v>6.4900965417502478E-4</v>
      </c>
    </row>
    <row r="972" spans="1:14" x14ac:dyDescent="0.25">
      <c r="A972" s="19" t="s">
        <v>1348</v>
      </c>
      <c r="B972" s="49"/>
      <c r="C972" s="49"/>
      <c r="D972" s="19" t="s">
        <v>1349</v>
      </c>
      <c r="E972" s="21"/>
      <c r="F972" s="21"/>
      <c r="G972" s="21"/>
      <c r="H972" s="160"/>
      <c r="I972" s="173"/>
      <c r="J972" s="141"/>
      <c r="K972" s="142"/>
      <c r="L972" s="142"/>
      <c r="M972" s="142">
        <f>SUM(M973:M977)</f>
        <v>7526.21</v>
      </c>
      <c r="N972" s="22">
        <f t="shared" si="78"/>
        <v>2.5181637484140208E-3</v>
      </c>
    </row>
    <row r="973" spans="1:14" ht="27" x14ac:dyDescent="0.25">
      <c r="A973" s="64">
        <v>41334</v>
      </c>
      <c r="B973" s="24">
        <v>91939</v>
      </c>
      <c r="C973" s="31" t="s">
        <v>92</v>
      </c>
      <c r="D973" s="23" t="s">
        <v>1350</v>
      </c>
      <c r="E973" s="26" t="s">
        <v>366</v>
      </c>
      <c r="F973" s="27">
        <v>81</v>
      </c>
      <c r="G973" s="27">
        <v>81</v>
      </c>
      <c r="H973" s="161">
        <v>18.2</v>
      </c>
      <c r="I973" s="174">
        <v>7.81</v>
      </c>
      <c r="J973" s="143">
        <f t="shared" si="79"/>
        <v>26.009999999999998</v>
      </c>
      <c r="K973" s="143">
        <f t="shared" si="80"/>
        <v>1474.2</v>
      </c>
      <c r="L973" s="143">
        <f t="shared" si="81"/>
        <v>632.61</v>
      </c>
      <c r="M973" s="143">
        <f t="shared" si="82"/>
        <v>2106.81</v>
      </c>
      <c r="N973" s="29">
        <f t="shared" si="78"/>
        <v>7.0490892053186706E-4</v>
      </c>
    </row>
    <row r="974" spans="1:14" ht="27" x14ac:dyDescent="0.25">
      <c r="A974" s="64">
        <v>41335</v>
      </c>
      <c r="B974" s="24">
        <v>91940</v>
      </c>
      <c r="C974" s="31" t="s">
        <v>92</v>
      </c>
      <c r="D974" s="23" t="s">
        <v>1351</v>
      </c>
      <c r="E974" s="26" t="s">
        <v>366</v>
      </c>
      <c r="F974" s="27">
        <v>84</v>
      </c>
      <c r="G974" s="27">
        <v>84</v>
      </c>
      <c r="H974" s="161">
        <v>8.6999999999999993</v>
      </c>
      <c r="I974" s="174">
        <v>4.7699999999999996</v>
      </c>
      <c r="J974" s="143">
        <f t="shared" si="79"/>
        <v>13.469999999999999</v>
      </c>
      <c r="K974" s="143">
        <f t="shared" si="80"/>
        <v>730.8</v>
      </c>
      <c r="L974" s="143">
        <f t="shared" si="81"/>
        <v>400.68</v>
      </c>
      <c r="M974" s="143">
        <f t="shared" si="82"/>
        <v>1131.48</v>
      </c>
      <c r="N974" s="29">
        <f t="shared" si="78"/>
        <v>3.7857725442892195E-4</v>
      </c>
    </row>
    <row r="975" spans="1:14" ht="27" x14ac:dyDescent="0.25">
      <c r="A975" s="64">
        <v>41336</v>
      </c>
      <c r="B975" s="24">
        <v>91941</v>
      </c>
      <c r="C975" s="31" t="s">
        <v>92</v>
      </c>
      <c r="D975" s="23" t="s">
        <v>1352</v>
      </c>
      <c r="E975" s="26" t="s">
        <v>366</v>
      </c>
      <c r="F975" s="27">
        <v>166</v>
      </c>
      <c r="G975" s="27">
        <v>166</v>
      </c>
      <c r="H975" s="161">
        <v>5.14</v>
      </c>
      <c r="I975" s="174">
        <v>3.63</v>
      </c>
      <c r="J975" s="143">
        <f t="shared" si="79"/>
        <v>8.77</v>
      </c>
      <c r="K975" s="143">
        <f t="shared" si="80"/>
        <v>853.24</v>
      </c>
      <c r="L975" s="143">
        <f t="shared" si="81"/>
        <v>602.58000000000004</v>
      </c>
      <c r="M975" s="143">
        <f t="shared" si="82"/>
        <v>1455.82</v>
      </c>
      <c r="N975" s="29">
        <f t="shared" si="78"/>
        <v>4.870968453200349E-4</v>
      </c>
    </row>
    <row r="976" spans="1:14" ht="18" x14ac:dyDescent="0.25">
      <c r="A976" s="64">
        <v>41337</v>
      </c>
      <c r="B976" s="24">
        <v>91936</v>
      </c>
      <c r="C976" s="31" t="s">
        <v>92</v>
      </c>
      <c r="D976" s="23" t="s">
        <v>1353</v>
      </c>
      <c r="E976" s="26" t="s">
        <v>366</v>
      </c>
      <c r="F976" s="27">
        <v>242</v>
      </c>
      <c r="G976" s="27">
        <v>242</v>
      </c>
      <c r="H976" s="161">
        <v>4.9800000000000004</v>
      </c>
      <c r="I976" s="174">
        <v>5.55</v>
      </c>
      <c r="J976" s="143">
        <f t="shared" si="79"/>
        <v>10.530000000000001</v>
      </c>
      <c r="K976" s="143">
        <f t="shared" si="80"/>
        <v>1205.1600000000001</v>
      </c>
      <c r="L976" s="143">
        <f t="shared" si="81"/>
        <v>1343.1</v>
      </c>
      <c r="M976" s="143">
        <f t="shared" si="82"/>
        <v>2548.2600000000002</v>
      </c>
      <c r="N976" s="29">
        <f t="shared" si="78"/>
        <v>8.5261186620271207E-4</v>
      </c>
    </row>
    <row r="977" spans="1:14" ht="36" customHeight="1" x14ac:dyDescent="0.25">
      <c r="A977" s="63">
        <v>41338</v>
      </c>
      <c r="B977" s="33">
        <v>91945</v>
      </c>
      <c r="C977" s="26" t="s">
        <v>92</v>
      </c>
      <c r="D977" s="30" t="s">
        <v>1354</v>
      </c>
      <c r="E977" s="26" t="s">
        <v>366</v>
      </c>
      <c r="F977" s="27">
        <v>32</v>
      </c>
      <c r="G977" s="27">
        <v>32</v>
      </c>
      <c r="H977" s="161">
        <v>3.85</v>
      </c>
      <c r="I977" s="174">
        <v>5.0199999999999996</v>
      </c>
      <c r="J977" s="143">
        <f t="shared" si="79"/>
        <v>8.8699999999999992</v>
      </c>
      <c r="K977" s="143">
        <f t="shared" si="80"/>
        <v>123.2</v>
      </c>
      <c r="L977" s="143">
        <f t="shared" si="81"/>
        <v>160.63999999999999</v>
      </c>
      <c r="M977" s="143">
        <f t="shared" si="82"/>
        <v>283.83999999999997</v>
      </c>
      <c r="N977" s="29">
        <f t="shared" ref="N977:N1040" si="83">M977/$M$1279</f>
        <v>9.4968861930485023E-5</v>
      </c>
    </row>
    <row r="978" spans="1:14" x14ac:dyDescent="0.25">
      <c r="A978" s="19" t="s">
        <v>1355</v>
      </c>
      <c r="B978" s="49"/>
      <c r="C978" s="49"/>
      <c r="D978" s="19" t="s">
        <v>1356</v>
      </c>
      <c r="E978" s="21"/>
      <c r="F978" s="21"/>
      <c r="G978" s="21"/>
      <c r="H978" s="160"/>
      <c r="I978" s="173"/>
      <c r="J978" s="141"/>
      <c r="K978" s="142"/>
      <c r="L978" s="142"/>
      <c r="M978" s="142">
        <f>SUM(M979:M984)</f>
        <v>8668.2999999999993</v>
      </c>
      <c r="N978" s="22">
        <f t="shared" si="83"/>
        <v>2.9002909592447269E-3</v>
      </c>
    </row>
    <row r="979" spans="1:14" ht="27" customHeight="1" x14ac:dyDescent="0.25">
      <c r="A979" s="64">
        <v>41365</v>
      </c>
      <c r="B979" s="24">
        <v>91992</v>
      </c>
      <c r="C979" s="31" t="s">
        <v>92</v>
      </c>
      <c r="D979" s="30" t="s">
        <v>1357</v>
      </c>
      <c r="E979" s="26" t="s">
        <v>366</v>
      </c>
      <c r="F979" s="27">
        <v>49</v>
      </c>
      <c r="G979" s="27">
        <v>49</v>
      </c>
      <c r="H979" s="161">
        <v>19.940000000000001</v>
      </c>
      <c r="I979" s="174">
        <v>17.32</v>
      </c>
      <c r="J979" s="143">
        <f t="shared" ref="J979:J1042" si="84">H979+I979</f>
        <v>37.260000000000005</v>
      </c>
      <c r="K979" s="143">
        <f t="shared" si="80"/>
        <v>977.06</v>
      </c>
      <c r="L979" s="143">
        <f t="shared" si="81"/>
        <v>848.68</v>
      </c>
      <c r="M979" s="143">
        <f t="shared" si="82"/>
        <v>1825.74</v>
      </c>
      <c r="N979" s="29">
        <f t="shared" si="83"/>
        <v>6.1086686154510897E-4</v>
      </c>
    </row>
    <row r="980" spans="1:14" ht="27" customHeight="1" x14ac:dyDescent="0.25">
      <c r="A980" s="64">
        <v>41366</v>
      </c>
      <c r="B980" s="24">
        <v>91996</v>
      </c>
      <c r="C980" s="31" t="s">
        <v>92</v>
      </c>
      <c r="D980" s="23" t="s">
        <v>1358</v>
      </c>
      <c r="E980" s="26" t="s">
        <v>366</v>
      </c>
      <c r="F980" s="27">
        <v>37</v>
      </c>
      <c r="G980" s="27">
        <v>37</v>
      </c>
      <c r="H980" s="161">
        <v>13.37</v>
      </c>
      <c r="I980" s="174">
        <v>15.23</v>
      </c>
      <c r="J980" s="143">
        <f t="shared" si="84"/>
        <v>28.6</v>
      </c>
      <c r="K980" s="143">
        <f t="shared" ref="K980:K1043" si="85">TRUNC(H980*G980,2)</f>
        <v>494.69</v>
      </c>
      <c r="L980" s="143">
        <f t="shared" ref="L980:L1043" si="86">TRUNC(I980*G980,2)</f>
        <v>563.51</v>
      </c>
      <c r="M980" s="143">
        <f t="shared" ref="M980:M1043" si="87">TRUNC((I980+H980)*G980,2)</f>
        <v>1058.2</v>
      </c>
      <c r="N980" s="29">
        <f t="shared" si="83"/>
        <v>3.5405879965769187E-4</v>
      </c>
    </row>
    <row r="981" spans="1:14" ht="27" customHeight="1" x14ac:dyDescent="0.25">
      <c r="A981" s="64">
        <v>41367</v>
      </c>
      <c r="B981" s="24">
        <v>92000</v>
      </c>
      <c r="C981" s="31" t="s">
        <v>92</v>
      </c>
      <c r="D981" s="23" t="s">
        <v>1359</v>
      </c>
      <c r="E981" s="26" t="s">
        <v>366</v>
      </c>
      <c r="F981" s="27">
        <v>166</v>
      </c>
      <c r="G981" s="27">
        <v>166</v>
      </c>
      <c r="H981" s="161">
        <v>10.81</v>
      </c>
      <c r="I981" s="174">
        <v>14.43</v>
      </c>
      <c r="J981" s="143">
        <f t="shared" si="84"/>
        <v>25.240000000000002</v>
      </c>
      <c r="K981" s="143">
        <f t="shared" si="85"/>
        <v>1794.46</v>
      </c>
      <c r="L981" s="143">
        <f t="shared" si="86"/>
        <v>2395.38</v>
      </c>
      <c r="M981" s="143">
        <f t="shared" si="87"/>
        <v>4189.84</v>
      </c>
      <c r="N981" s="29">
        <f t="shared" si="83"/>
        <v>1.4018613883554939E-3</v>
      </c>
    </row>
    <row r="982" spans="1:14" ht="27" customHeight="1" x14ac:dyDescent="0.25">
      <c r="A982" s="64">
        <v>41368</v>
      </c>
      <c r="B982" s="24">
        <v>91953</v>
      </c>
      <c r="C982" s="31" t="s">
        <v>92</v>
      </c>
      <c r="D982" s="30" t="s">
        <v>1360</v>
      </c>
      <c r="E982" s="26" t="s">
        <v>366</v>
      </c>
      <c r="F982" s="27">
        <v>28</v>
      </c>
      <c r="G982" s="27">
        <v>28</v>
      </c>
      <c r="H982" s="161">
        <v>10.47</v>
      </c>
      <c r="I982" s="174">
        <v>13.44</v>
      </c>
      <c r="J982" s="143">
        <f t="shared" si="84"/>
        <v>23.91</v>
      </c>
      <c r="K982" s="143">
        <f t="shared" si="85"/>
        <v>293.16000000000003</v>
      </c>
      <c r="L982" s="143">
        <f t="shared" si="86"/>
        <v>376.32</v>
      </c>
      <c r="M982" s="143">
        <f t="shared" si="87"/>
        <v>669.48</v>
      </c>
      <c r="N982" s="29">
        <f t="shared" si="83"/>
        <v>2.2399856850768431E-4</v>
      </c>
    </row>
    <row r="983" spans="1:14" ht="27" customHeight="1" x14ac:dyDescent="0.25">
      <c r="A983" s="64">
        <v>41369</v>
      </c>
      <c r="B983" s="24">
        <v>91959</v>
      </c>
      <c r="C983" s="31" t="s">
        <v>92</v>
      </c>
      <c r="D983" s="23" t="s">
        <v>1361</v>
      </c>
      <c r="E983" s="26" t="s">
        <v>366</v>
      </c>
      <c r="F983" s="27">
        <v>4</v>
      </c>
      <c r="G983" s="27">
        <v>4</v>
      </c>
      <c r="H983" s="161">
        <v>16.23</v>
      </c>
      <c r="I983" s="174">
        <v>21.53</v>
      </c>
      <c r="J983" s="143">
        <f t="shared" si="84"/>
        <v>37.760000000000005</v>
      </c>
      <c r="K983" s="143">
        <f t="shared" si="85"/>
        <v>64.92</v>
      </c>
      <c r="L983" s="143">
        <f t="shared" si="86"/>
        <v>86.12</v>
      </c>
      <c r="M983" s="143">
        <f t="shared" si="87"/>
        <v>151.04</v>
      </c>
      <c r="N983" s="29">
        <f t="shared" si="83"/>
        <v>5.0535854375635774E-5</v>
      </c>
    </row>
    <row r="984" spans="1:14" ht="27" customHeight="1" x14ac:dyDescent="0.25">
      <c r="A984" s="64">
        <v>41370</v>
      </c>
      <c r="B984" s="24">
        <v>91967</v>
      </c>
      <c r="C984" s="31" t="s">
        <v>92</v>
      </c>
      <c r="D984" s="23" t="s">
        <v>1362</v>
      </c>
      <c r="E984" s="26" t="s">
        <v>366</v>
      </c>
      <c r="F984" s="27">
        <v>15</v>
      </c>
      <c r="G984" s="27">
        <v>15</v>
      </c>
      <c r="H984" s="161">
        <v>21.99</v>
      </c>
      <c r="I984" s="174">
        <v>29.61</v>
      </c>
      <c r="J984" s="143">
        <f t="shared" si="84"/>
        <v>51.599999999999994</v>
      </c>
      <c r="K984" s="143">
        <f t="shared" si="85"/>
        <v>329.85</v>
      </c>
      <c r="L984" s="143">
        <f t="shared" si="86"/>
        <v>444.15</v>
      </c>
      <c r="M984" s="143">
        <f t="shared" si="87"/>
        <v>774</v>
      </c>
      <c r="N984" s="29">
        <f t="shared" si="83"/>
        <v>2.5896948680311237E-4</v>
      </c>
    </row>
    <row r="985" spans="1:14" x14ac:dyDescent="0.25">
      <c r="A985" s="19" t="s">
        <v>1363</v>
      </c>
      <c r="B985" s="20"/>
      <c r="C985" s="20"/>
      <c r="D985" s="19" t="s">
        <v>1364</v>
      </c>
      <c r="E985" s="21"/>
      <c r="F985" s="21"/>
      <c r="G985" s="21"/>
      <c r="H985" s="160"/>
      <c r="I985" s="173"/>
      <c r="J985" s="141"/>
      <c r="K985" s="142"/>
      <c r="L985" s="142"/>
      <c r="M985" s="142">
        <f>SUM(M986:M991)</f>
        <v>37952.720000000001</v>
      </c>
      <c r="N985" s="22">
        <f t="shared" si="83"/>
        <v>1.2698444988607517E-2</v>
      </c>
    </row>
    <row r="986" spans="1:14" ht="36" x14ac:dyDescent="0.25">
      <c r="A986" s="64">
        <v>41395</v>
      </c>
      <c r="B986" s="24">
        <v>91926</v>
      </c>
      <c r="C986" s="31" t="s">
        <v>92</v>
      </c>
      <c r="D986" s="23" t="s">
        <v>1365</v>
      </c>
      <c r="E986" s="26" t="s">
        <v>203</v>
      </c>
      <c r="F986" s="27">
        <v>5044.97</v>
      </c>
      <c r="G986" s="27">
        <v>5044.97</v>
      </c>
      <c r="H986" s="161">
        <v>1</v>
      </c>
      <c r="I986" s="174">
        <v>2.13</v>
      </c>
      <c r="J986" s="143">
        <f t="shared" si="84"/>
        <v>3.13</v>
      </c>
      <c r="K986" s="143">
        <f t="shared" si="85"/>
        <v>5044.97</v>
      </c>
      <c r="L986" s="143">
        <f t="shared" si="86"/>
        <v>10745.78</v>
      </c>
      <c r="M986" s="143">
        <f t="shared" si="87"/>
        <v>15790.75</v>
      </c>
      <c r="N986" s="29">
        <f t="shared" si="83"/>
        <v>5.2833623045687936E-3</v>
      </c>
    </row>
    <row r="987" spans="1:14" ht="27" x14ac:dyDescent="0.25">
      <c r="A987" s="64">
        <v>41396</v>
      </c>
      <c r="B987" s="24">
        <v>91928</v>
      </c>
      <c r="C987" s="31" t="s">
        <v>92</v>
      </c>
      <c r="D987" s="23" t="s">
        <v>1366</v>
      </c>
      <c r="E987" s="26" t="s">
        <v>203</v>
      </c>
      <c r="F987" s="27">
        <v>984.17</v>
      </c>
      <c r="G987" s="27">
        <v>984.17</v>
      </c>
      <c r="H987" s="161">
        <v>1.1000000000000001</v>
      </c>
      <c r="I987" s="174">
        <v>3.6</v>
      </c>
      <c r="J987" s="143">
        <f t="shared" si="84"/>
        <v>4.7</v>
      </c>
      <c r="K987" s="143">
        <f t="shared" si="85"/>
        <v>1082.58</v>
      </c>
      <c r="L987" s="143">
        <f t="shared" si="86"/>
        <v>3543.01</v>
      </c>
      <c r="M987" s="143">
        <f t="shared" si="87"/>
        <v>4625.59</v>
      </c>
      <c r="N987" s="29">
        <f t="shared" si="83"/>
        <v>1.5476571943948429E-3</v>
      </c>
    </row>
    <row r="988" spans="1:14" ht="27" x14ac:dyDescent="0.25">
      <c r="A988" s="64">
        <v>41397</v>
      </c>
      <c r="B988" s="24">
        <v>91930</v>
      </c>
      <c r="C988" s="31" t="s">
        <v>92</v>
      </c>
      <c r="D988" s="23" t="s">
        <v>1367</v>
      </c>
      <c r="E988" s="26" t="s">
        <v>203</v>
      </c>
      <c r="F988" s="27">
        <v>49.21</v>
      </c>
      <c r="G988" s="27">
        <v>49.21</v>
      </c>
      <c r="H988" s="161">
        <v>1.81</v>
      </c>
      <c r="I988" s="174">
        <v>7.01</v>
      </c>
      <c r="J988" s="143">
        <f t="shared" si="84"/>
        <v>8.82</v>
      </c>
      <c r="K988" s="143">
        <f t="shared" si="85"/>
        <v>89.07</v>
      </c>
      <c r="L988" s="143">
        <f t="shared" si="86"/>
        <v>344.96</v>
      </c>
      <c r="M988" s="143">
        <f t="shared" si="87"/>
        <v>434.03</v>
      </c>
      <c r="N988" s="29">
        <f t="shared" si="83"/>
        <v>1.4522031829089773E-4</v>
      </c>
    </row>
    <row r="989" spans="1:14" ht="27" customHeight="1" x14ac:dyDescent="0.25">
      <c r="A989" s="64">
        <v>41398</v>
      </c>
      <c r="B989" s="24">
        <v>92980</v>
      </c>
      <c r="C989" s="31" t="s">
        <v>92</v>
      </c>
      <c r="D989" s="23" t="s">
        <v>1368</v>
      </c>
      <c r="E989" s="26" t="s">
        <v>203</v>
      </c>
      <c r="F989" s="27">
        <v>1879.62</v>
      </c>
      <c r="G989" s="27">
        <v>1879.62</v>
      </c>
      <c r="H989" s="161">
        <v>0.31</v>
      </c>
      <c r="I989" s="174">
        <v>7.35</v>
      </c>
      <c r="J989" s="143">
        <f t="shared" si="84"/>
        <v>7.6599999999999993</v>
      </c>
      <c r="K989" s="143">
        <f t="shared" si="85"/>
        <v>582.67999999999995</v>
      </c>
      <c r="L989" s="143">
        <f t="shared" si="86"/>
        <v>13815.2</v>
      </c>
      <c r="M989" s="143">
        <f t="shared" si="87"/>
        <v>14397.88</v>
      </c>
      <c r="N989" s="29">
        <f t="shared" si="83"/>
        <v>4.8173276416702774E-3</v>
      </c>
    </row>
    <row r="990" spans="1:14" ht="29.25" customHeight="1" x14ac:dyDescent="0.25">
      <c r="A990" s="64">
        <v>41399</v>
      </c>
      <c r="B990" s="24">
        <v>92982</v>
      </c>
      <c r="C990" s="31" t="s">
        <v>92</v>
      </c>
      <c r="D990" s="23" t="s">
        <v>1369</v>
      </c>
      <c r="E990" s="26" t="s">
        <v>203</v>
      </c>
      <c r="F990" s="27">
        <v>15.31</v>
      </c>
      <c r="G990" s="27">
        <v>15.31</v>
      </c>
      <c r="H990" s="161">
        <v>0.44</v>
      </c>
      <c r="I990" s="174">
        <v>16.239999999999998</v>
      </c>
      <c r="J990" s="143">
        <f t="shared" si="84"/>
        <v>16.68</v>
      </c>
      <c r="K990" s="143">
        <f t="shared" si="85"/>
        <v>6.73</v>
      </c>
      <c r="L990" s="143">
        <f t="shared" si="86"/>
        <v>248.63</v>
      </c>
      <c r="M990" s="143">
        <f t="shared" si="87"/>
        <v>255.37</v>
      </c>
      <c r="N990" s="29">
        <f t="shared" si="83"/>
        <v>8.5443201350013961E-5</v>
      </c>
    </row>
    <row r="991" spans="1:14" ht="36" x14ac:dyDescent="0.25">
      <c r="A991" s="63">
        <v>41400</v>
      </c>
      <c r="B991" s="33">
        <v>92986</v>
      </c>
      <c r="C991" s="26" t="s">
        <v>92</v>
      </c>
      <c r="D991" s="30" t="s">
        <v>1370</v>
      </c>
      <c r="E991" s="26" t="s">
        <v>203</v>
      </c>
      <c r="F991" s="27">
        <v>64.45</v>
      </c>
      <c r="G991" s="27">
        <v>64.45</v>
      </c>
      <c r="H991" s="161">
        <v>2.42</v>
      </c>
      <c r="I991" s="174">
        <v>35.58</v>
      </c>
      <c r="J991" s="143">
        <f t="shared" si="84"/>
        <v>38</v>
      </c>
      <c r="K991" s="143">
        <f t="shared" si="85"/>
        <v>155.96</v>
      </c>
      <c r="L991" s="143">
        <f t="shared" si="86"/>
        <v>2293.13</v>
      </c>
      <c r="M991" s="143">
        <f t="shared" si="87"/>
        <v>2449.1</v>
      </c>
      <c r="N991" s="29">
        <f t="shared" si="83"/>
        <v>8.1943432833269053E-4</v>
      </c>
    </row>
    <row r="992" spans="1:14" x14ac:dyDescent="0.25">
      <c r="A992" s="19" t="s">
        <v>1371</v>
      </c>
      <c r="B992" s="49"/>
      <c r="C992" s="49"/>
      <c r="D992" s="19" t="s">
        <v>1372</v>
      </c>
      <c r="E992" s="21"/>
      <c r="F992" s="21"/>
      <c r="G992" s="21"/>
      <c r="H992" s="160"/>
      <c r="I992" s="173"/>
      <c r="J992" s="141"/>
      <c r="K992" s="142"/>
      <c r="L992" s="142"/>
      <c r="M992" s="142">
        <f>SUM(M993:M1001)</f>
        <v>4989.97</v>
      </c>
      <c r="N992" s="22">
        <f t="shared" si="83"/>
        <v>1.6695736047324633E-3</v>
      </c>
    </row>
    <row r="993" spans="1:14" ht="27" x14ac:dyDescent="0.25">
      <c r="A993" s="64">
        <v>41426</v>
      </c>
      <c r="B993" s="24">
        <v>93655</v>
      </c>
      <c r="C993" s="31" t="s">
        <v>92</v>
      </c>
      <c r="D993" s="23" t="s">
        <v>1373</v>
      </c>
      <c r="E993" s="26" t="s">
        <v>366</v>
      </c>
      <c r="F993" s="27">
        <v>33</v>
      </c>
      <c r="G993" s="27">
        <v>33</v>
      </c>
      <c r="H993" s="161">
        <v>2.31</v>
      </c>
      <c r="I993" s="174">
        <v>9.91</v>
      </c>
      <c r="J993" s="143">
        <f t="shared" si="84"/>
        <v>12.22</v>
      </c>
      <c r="K993" s="143">
        <f t="shared" si="85"/>
        <v>76.23</v>
      </c>
      <c r="L993" s="143">
        <f t="shared" si="86"/>
        <v>327.02999999999997</v>
      </c>
      <c r="M993" s="143">
        <f t="shared" si="87"/>
        <v>403.26</v>
      </c>
      <c r="N993" s="29">
        <f t="shared" si="83"/>
        <v>1.3492511013982311E-4</v>
      </c>
    </row>
    <row r="994" spans="1:14" ht="27" x14ac:dyDescent="0.25">
      <c r="A994" s="64">
        <v>41427</v>
      </c>
      <c r="B994" s="24">
        <v>93657</v>
      </c>
      <c r="C994" s="31" t="s">
        <v>92</v>
      </c>
      <c r="D994" s="23" t="s">
        <v>1374</v>
      </c>
      <c r="E994" s="26" t="s">
        <v>366</v>
      </c>
      <c r="F994" s="27">
        <v>30</v>
      </c>
      <c r="G994" s="27">
        <v>30</v>
      </c>
      <c r="H994" s="161">
        <v>3.17</v>
      </c>
      <c r="I994" s="174">
        <v>10.4</v>
      </c>
      <c r="J994" s="143">
        <f t="shared" si="84"/>
        <v>13.57</v>
      </c>
      <c r="K994" s="143">
        <f t="shared" si="85"/>
        <v>95.1</v>
      </c>
      <c r="L994" s="143">
        <f t="shared" si="86"/>
        <v>312</v>
      </c>
      <c r="M994" s="143">
        <f t="shared" si="87"/>
        <v>407.1</v>
      </c>
      <c r="N994" s="29">
        <f t="shared" si="83"/>
        <v>1.3620991999683082E-4</v>
      </c>
    </row>
    <row r="995" spans="1:14" ht="27" x14ac:dyDescent="0.25">
      <c r="A995" s="64">
        <v>41428</v>
      </c>
      <c r="B995" s="24">
        <v>93658</v>
      </c>
      <c r="C995" s="31" t="s">
        <v>92</v>
      </c>
      <c r="D995" s="23" t="s">
        <v>1375</v>
      </c>
      <c r="E995" s="26" t="s">
        <v>366</v>
      </c>
      <c r="F995" s="27">
        <v>2</v>
      </c>
      <c r="G995" s="27">
        <v>2</v>
      </c>
      <c r="H995" s="161">
        <v>4.71</v>
      </c>
      <c r="I995" s="174">
        <v>14.91</v>
      </c>
      <c r="J995" s="143">
        <f t="shared" si="84"/>
        <v>19.62</v>
      </c>
      <c r="K995" s="143">
        <f t="shared" si="85"/>
        <v>9.42</v>
      </c>
      <c r="L995" s="143">
        <f t="shared" si="86"/>
        <v>29.82</v>
      </c>
      <c r="M995" s="143">
        <f t="shared" si="87"/>
        <v>39.24</v>
      </c>
      <c r="N995" s="29">
        <f t="shared" si="83"/>
        <v>1.3129150726297324E-5</v>
      </c>
    </row>
    <row r="996" spans="1:14" ht="28.5" customHeight="1" x14ac:dyDescent="0.25">
      <c r="A996" s="64">
        <v>41429</v>
      </c>
      <c r="B996" s="24">
        <v>93666</v>
      </c>
      <c r="C996" s="31" t="s">
        <v>92</v>
      </c>
      <c r="D996" s="23" t="s">
        <v>1376</v>
      </c>
      <c r="E996" s="26" t="s">
        <v>366</v>
      </c>
      <c r="F996" s="27">
        <v>2</v>
      </c>
      <c r="G996" s="27">
        <v>2</v>
      </c>
      <c r="H996" s="161">
        <v>13.21</v>
      </c>
      <c r="I996" s="174">
        <v>53.26</v>
      </c>
      <c r="J996" s="143">
        <f t="shared" si="84"/>
        <v>66.47</v>
      </c>
      <c r="K996" s="143">
        <f t="shared" si="85"/>
        <v>26.42</v>
      </c>
      <c r="L996" s="143">
        <f t="shared" si="86"/>
        <v>106.52</v>
      </c>
      <c r="M996" s="143">
        <f t="shared" si="87"/>
        <v>132.94</v>
      </c>
      <c r="N996" s="29">
        <f t="shared" si="83"/>
        <v>4.4479849580885988E-5</v>
      </c>
    </row>
    <row r="997" spans="1:14" ht="27" x14ac:dyDescent="0.25">
      <c r="A997" s="64">
        <v>41430</v>
      </c>
      <c r="B997" s="24">
        <v>93673</v>
      </c>
      <c r="C997" s="31" t="s">
        <v>92</v>
      </c>
      <c r="D997" s="23" t="s">
        <v>1377</v>
      </c>
      <c r="E997" s="26" t="s">
        <v>366</v>
      </c>
      <c r="F997" s="27">
        <v>14</v>
      </c>
      <c r="G997" s="27">
        <v>14</v>
      </c>
      <c r="H997" s="161">
        <v>19.809999999999999</v>
      </c>
      <c r="I997" s="174">
        <v>68.19</v>
      </c>
      <c r="J997" s="143">
        <f t="shared" si="84"/>
        <v>88</v>
      </c>
      <c r="K997" s="143">
        <f t="shared" si="85"/>
        <v>277.33999999999997</v>
      </c>
      <c r="L997" s="143">
        <f t="shared" si="86"/>
        <v>954.66</v>
      </c>
      <c r="M997" s="143">
        <f t="shared" si="87"/>
        <v>1232</v>
      </c>
      <c r="N997" s="29">
        <f t="shared" si="83"/>
        <v>4.1220982912330026E-4</v>
      </c>
    </row>
    <row r="998" spans="1:14" ht="27" x14ac:dyDescent="0.25">
      <c r="A998" s="64">
        <v>41431</v>
      </c>
      <c r="B998" s="24">
        <v>101894</v>
      </c>
      <c r="C998" s="31" t="s">
        <v>92</v>
      </c>
      <c r="D998" s="23" t="s">
        <v>1378</v>
      </c>
      <c r="E998" s="26" t="s">
        <v>366</v>
      </c>
      <c r="F998" s="27">
        <v>2</v>
      </c>
      <c r="G998" s="27">
        <v>2</v>
      </c>
      <c r="H998" s="161">
        <v>27.33</v>
      </c>
      <c r="I998" s="174">
        <v>114.85</v>
      </c>
      <c r="J998" s="143">
        <f t="shared" si="84"/>
        <v>142.18</v>
      </c>
      <c r="K998" s="143">
        <f t="shared" si="85"/>
        <v>54.66</v>
      </c>
      <c r="L998" s="143">
        <f t="shared" si="86"/>
        <v>229.7</v>
      </c>
      <c r="M998" s="143">
        <f t="shared" si="87"/>
        <v>284.36</v>
      </c>
      <c r="N998" s="29">
        <f t="shared" si="83"/>
        <v>9.5142846598621493E-5</v>
      </c>
    </row>
    <row r="999" spans="1:14" ht="18" x14ac:dyDescent="0.25">
      <c r="A999" s="64">
        <v>41432</v>
      </c>
      <c r="B999" s="23" t="s">
        <v>1379</v>
      </c>
      <c r="C999" s="31" t="s">
        <v>364</v>
      </c>
      <c r="D999" s="23" t="s">
        <v>1380</v>
      </c>
      <c r="E999" s="26" t="s">
        <v>366</v>
      </c>
      <c r="F999" s="27">
        <v>7</v>
      </c>
      <c r="G999" s="27">
        <v>7</v>
      </c>
      <c r="H999" s="161">
        <v>2.64</v>
      </c>
      <c r="I999" s="174">
        <v>142.05000000000001</v>
      </c>
      <c r="J999" s="143">
        <f t="shared" si="84"/>
        <v>144.69</v>
      </c>
      <c r="K999" s="143">
        <f t="shared" si="85"/>
        <v>18.48</v>
      </c>
      <c r="L999" s="143">
        <f t="shared" si="86"/>
        <v>994.35</v>
      </c>
      <c r="M999" s="143">
        <f t="shared" si="87"/>
        <v>1012.83</v>
      </c>
      <c r="N999" s="29">
        <f t="shared" si="83"/>
        <v>3.388786373627859E-4</v>
      </c>
    </row>
    <row r="1000" spans="1:14" ht="18" x14ac:dyDescent="0.25">
      <c r="A1000" s="64">
        <v>41433</v>
      </c>
      <c r="B1000" s="24">
        <v>71186</v>
      </c>
      <c r="C1000" s="25" t="s">
        <v>71</v>
      </c>
      <c r="D1000" s="23" t="s">
        <v>1381</v>
      </c>
      <c r="E1000" s="26" t="s">
        <v>85</v>
      </c>
      <c r="F1000" s="27">
        <v>4</v>
      </c>
      <c r="G1000" s="27">
        <v>4</v>
      </c>
      <c r="H1000" s="161">
        <v>35.83</v>
      </c>
      <c r="I1000" s="174">
        <v>138.03</v>
      </c>
      <c r="J1000" s="143">
        <f t="shared" si="84"/>
        <v>173.86</v>
      </c>
      <c r="K1000" s="143">
        <f t="shared" si="85"/>
        <v>143.32</v>
      </c>
      <c r="L1000" s="143">
        <f t="shared" si="86"/>
        <v>552.12</v>
      </c>
      <c r="M1000" s="143">
        <f t="shared" si="87"/>
        <v>695.44</v>
      </c>
      <c r="N1000" s="29">
        <f t="shared" si="83"/>
        <v>2.3268441847849674E-4</v>
      </c>
    </row>
    <row r="1001" spans="1:14" ht="18" x14ac:dyDescent="0.25">
      <c r="A1001" s="64">
        <v>41434</v>
      </c>
      <c r="B1001" s="24">
        <v>96985</v>
      </c>
      <c r="C1001" s="31" t="s">
        <v>92</v>
      </c>
      <c r="D1001" s="23" t="s">
        <v>1382</v>
      </c>
      <c r="E1001" s="26" t="s">
        <v>366</v>
      </c>
      <c r="F1001" s="27">
        <v>10</v>
      </c>
      <c r="G1001" s="27">
        <v>10</v>
      </c>
      <c r="H1001" s="161">
        <v>8.83</v>
      </c>
      <c r="I1001" s="174">
        <v>69.45</v>
      </c>
      <c r="J1001" s="143">
        <f t="shared" si="84"/>
        <v>78.28</v>
      </c>
      <c r="K1001" s="143">
        <f t="shared" si="85"/>
        <v>88.3</v>
      </c>
      <c r="L1001" s="143">
        <f t="shared" si="86"/>
        <v>694.5</v>
      </c>
      <c r="M1001" s="143">
        <f t="shared" si="87"/>
        <v>782.8</v>
      </c>
      <c r="N1001" s="29">
        <f t="shared" si="83"/>
        <v>2.6191384272542163E-4</v>
      </c>
    </row>
    <row r="1002" spans="1:14" x14ac:dyDescent="0.25">
      <c r="A1002" s="19" t="s">
        <v>1383</v>
      </c>
      <c r="B1002" s="49"/>
      <c r="C1002" s="49"/>
      <c r="D1002" s="19" t="s">
        <v>1384</v>
      </c>
      <c r="E1002" s="21"/>
      <c r="F1002" s="21"/>
      <c r="G1002" s="21"/>
      <c r="H1002" s="160"/>
      <c r="I1002" s="173"/>
      <c r="J1002" s="141"/>
      <c r="K1002" s="142"/>
      <c r="L1002" s="142"/>
      <c r="M1002" s="142">
        <f>SUM(M1003:M1005)</f>
        <v>22941.57</v>
      </c>
      <c r="N1002" s="22">
        <f t="shared" si="83"/>
        <v>7.6759258518833053E-3</v>
      </c>
    </row>
    <row r="1003" spans="1:14" ht="36" x14ac:dyDescent="0.25">
      <c r="A1003" s="63">
        <v>41456</v>
      </c>
      <c r="B1003" s="33">
        <v>91834</v>
      </c>
      <c r="C1003" s="26" t="s">
        <v>92</v>
      </c>
      <c r="D1003" s="30" t="s">
        <v>1385</v>
      </c>
      <c r="E1003" s="26" t="s">
        <v>203</v>
      </c>
      <c r="F1003" s="27">
        <v>1000</v>
      </c>
      <c r="G1003" s="27">
        <v>1000</v>
      </c>
      <c r="H1003" s="161">
        <v>4</v>
      </c>
      <c r="I1003" s="174">
        <v>4.7</v>
      </c>
      <c r="J1003" s="143">
        <f t="shared" si="84"/>
        <v>8.6999999999999993</v>
      </c>
      <c r="K1003" s="143">
        <f t="shared" si="85"/>
        <v>4000</v>
      </c>
      <c r="L1003" s="143">
        <f t="shared" si="86"/>
        <v>4700</v>
      </c>
      <c r="M1003" s="143">
        <f t="shared" si="87"/>
        <v>8700</v>
      </c>
      <c r="N1003" s="29">
        <f t="shared" si="83"/>
        <v>2.9108973322830457E-3</v>
      </c>
    </row>
    <row r="1004" spans="1:14" ht="36" x14ac:dyDescent="0.25">
      <c r="A1004" s="63">
        <v>41457</v>
      </c>
      <c r="B1004" s="33">
        <v>91854</v>
      </c>
      <c r="C1004" s="26" t="s">
        <v>92</v>
      </c>
      <c r="D1004" s="23" t="s">
        <v>1386</v>
      </c>
      <c r="E1004" s="26" t="s">
        <v>203</v>
      </c>
      <c r="F1004" s="27">
        <v>573.67999999999995</v>
      </c>
      <c r="G1004" s="27">
        <v>573.67999999999995</v>
      </c>
      <c r="H1004" s="161">
        <v>5.0199999999999996</v>
      </c>
      <c r="I1004" s="174">
        <v>4.05</v>
      </c>
      <c r="J1004" s="143">
        <f t="shared" si="84"/>
        <v>9.07</v>
      </c>
      <c r="K1004" s="143">
        <f t="shared" si="85"/>
        <v>2879.87</v>
      </c>
      <c r="L1004" s="143">
        <f t="shared" si="86"/>
        <v>2323.4</v>
      </c>
      <c r="M1004" s="143">
        <f t="shared" si="87"/>
        <v>5203.2700000000004</v>
      </c>
      <c r="N1004" s="29">
        <f t="shared" si="83"/>
        <v>1.7409407772584374E-3</v>
      </c>
    </row>
    <row r="1005" spans="1:14" ht="36" x14ac:dyDescent="0.25">
      <c r="A1005" s="63">
        <v>41458</v>
      </c>
      <c r="B1005" s="33">
        <v>93009</v>
      </c>
      <c r="C1005" s="26" t="s">
        <v>92</v>
      </c>
      <c r="D1005" s="30" t="s">
        <v>1387</v>
      </c>
      <c r="E1005" s="26" t="s">
        <v>203</v>
      </c>
      <c r="F1005" s="27">
        <v>475.7</v>
      </c>
      <c r="G1005" s="27">
        <v>475.7</v>
      </c>
      <c r="H1005" s="161">
        <v>4</v>
      </c>
      <c r="I1005" s="174">
        <v>15</v>
      </c>
      <c r="J1005" s="143">
        <f t="shared" si="84"/>
        <v>19</v>
      </c>
      <c r="K1005" s="143">
        <f t="shared" si="85"/>
        <v>1902.8</v>
      </c>
      <c r="L1005" s="143">
        <f t="shared" si="86"/>
        <v>7135.5</v>
      </c>
      <c r="M1005" s="143">
        <f t="shared" si="87"/>
        <v>9038.2999999999993</v>
      </c>
      <c r="N1005" s="29">
        <f t="shared" si="83"/>
        <v>3.0240877423418221E-3</v>
      </c>
    </row>
    <row r="1006" spans="1:14" x14ac:dyDescent="0.25">
      <c r="A1006" s="19" t="s">
        <v>1388</v>
      </c>
      <c r="B1006" s="49"/>
      <c r="C1006" s="49"/>
      <c r="D1006" s="19" t="s">
        <v>1389</v>
      </c>
      <c r="E1006" s="21"/>
      <c r="F1006" s="21"/>
      <c r="G1006" s="21"/>
      <c r="H1006" s="160"/>
      <c r="I1006" s="173"/>
      <c r="J1006" s="141"/>
      <c r="K1006" s="142"/>
      <c r="L1006" s="142"/>
      <c r="M1006" s="142">
        <f>M1007</f>
        <v>4856</v>
      </c>
      <c r="N1006" s="22">
        <f t="shared" si="83"/>
        <v>1.6247491316743069E-3</v>
      </c>
    </row>
    <row r="1007" spans="1:14" ht="36" customHeight="1" x14ac:dyDescent="0.25">
      <c r="A1007" s="63">
        <v>41487</v>
      </c>
      <c r="B1007" s="33">
        <v>101879</v>
      </c>
      <c r="C1007" s="26" t="s">
        <v>92</v>
      </c>
      <c r="D1007" s="30" t="s">
        <v>1390</v>
      </c>
      <c r="E1007" s="26" t="s">
        <v>366</v>
      </c>
      <c r="F1007" s="27">
        <v>8</v>
      </c>
      <c r="G1007" s="27">
        <v>8</v>
      </c>
      <c r="H1007" s="161">
        <v>19</v>
      </c>
      <c r="I1007" s="174">
        <v>588</v>
      </c>
      <c r="J1007" s="143">
        <f t="shared" si="84"/>
        <v>607</v>
      </c>
      <c r="K1007" s="143">
        <f t="shared" si="85"/>
        <v>152</v>
      </c>
      <c r="L1007" s="143">
        <f t="shared" si="86"/>
        <v>4704</v>
      </c>
      <c r="M1007" s="143">
        <f t="shared" si="87"/>
        <v>4856</v>
      </c>
      <c r="N1007" s="29">
        <f t="shared" si="83"/>
        <v>1.6247491316743069E-3</v>
      </c>
    </row>
    <row r="1008" spans="1:14" x14ac:dyDescent="0.25">
      <c r="A1008" s="19" t="s">
        <v>1391</v>
      </c>
      <c r="B1008" s="49"/>
      <c r="C1008" s="49"/>
      <c r="D1008" s="19" t="s">
        <v>1392</v>
      </c>
      <c r="E1008" s="21"/>
      <c r="F1008" s="21"/>
      <c r="G1008" s="21"/>
      <c r="H1008" s="160"/>
      <c r="I1008" s="173"/>
      <c r="J1008" s="141"/>
      <c r="K1008" s="142"/>
      <c r="L1008" s="142"/>
      <c r="M1008" s="142">
        <f>M1009</f>
        <v>4114</v>
      </c>
      <c r="N1008" s="22">
        <f t="shared" si="83"/>
        <v>1.3764863936795921E-3</v>
      </c>
    </row>
    <row r="1009" spans="1:14" ht="18" x14ac:dyDescent="0.25">
      <c r="A1009" s="64">
        <v>41518</v>
      </c>
      <c r="B1009" s="24">
        <v>71824</v>
      </c>
      <c r="C1009" s="25" t="s">
        <v>71</v>
      </c>
      <c r="D1009" s="23" t="s">
        <v>1393</v>
      </c>
      <c r="E1009" s="26" t="s">
        <v>85</v>
      </c>
      <c r="F1009" s="27">
        <v>1</v>
      </c>
      <c r="G1009" s="27">
        <v>1</v>
      </c>
      <c r="H1009" s="161">
        <v>81.67</v>
      </c>
      <c r="I1009" s="174">
        <v>4032.33</v>
      </c>
      <c r="J1009" s="143">
        <f t="shared" si="84"/>
        <v>4114</v>
      </c>
      <c r="K1009" s="143">
        <f t="shared" si="85"/>
        <v>81.67</v>
      </c>
      <c r="L1009" s="143">
        <f t="shared" si="86"/>
        <v>4032.33</v>
      </c>
      <c r="M1009" s="143">
        <f t="shared" si="87"/>
        <v>4114</v>
      </c>
      <c r="N1009" s="29">
        <f t="shared" si="83"/>
        <v>1.3764863936795921E-3</v>
      </c>
    </row>
    <row r="1010" spans="1:14" x14ac:dyDescent="0.25">
      <c r="A1010" s="19" t="s">
        <v>1394</v>
      </c>
      <c r="B1010" s="49"/>
      <c r="C1010" s="49"/>
      <c r="D1010" s="19" t="s">
        <v>1395</v>
      </c>
      <c r="E1010" s="21"/>
      <c r="F1010" s="21"/>
      <c r="G1010" s="21"/>
      <c r="H1010" s="160"/>
      <c r="I1010" s="173"/>
      <c r="J1010" s="141"/>
      <c r="K1010" s="142"/>
      <c r="L1010" s="142"/>
      <c r="M1010" s="142">
        <f>SUM(M1011:M1018)</f>
        <v>7364.48</v>
      </c>
      <c r="N1010" s="22">
        <f t="shared" si="83"/>
        <v>2.4640511707645796E-3</v>
      </c>
    </row>
    <row r="1011" spans="1:14" ht="27" x14ac:dyDescent="0.25">
      <c r="A1011" s="75">
        <v>41548</v>
      </c>
      <c r="B1011" s="24">
        <v>93358</v>
      </c>
      <c r="C1011" s="31" t="s">
        <v>92</v>
      </c>
      <c r="D1011" s="30" t="s">
        <v>568</v>
      </c>
      <c r="E1011" s="26" t="s">
        <v>23</v>
      </c>
      <c r="F1011" s="27">
        <v>7.5</v>
      </c>
      <c r="G1011" s="27">
        <v>7.5</v>
      </c>
      <c r="H1011" s="161">
        <v>48.65</v>
      </c>
      <c r="I1011" s="174">
        <v>21.52</v>
      </c>
      <c r="J1011" s="143">
        <f t="shared" si="84"/>
        <v>70.17</v>
      </c>
      <c r="K1011" s="143">
        <f t="shared" si="85"/>
        <v>364.87</v>
      </c>
      <c r="L1011" s="143">
        <f t="shared" si="86"/>
        <v>161.4</v>
      </c>
      <c r="M1011" s="143">
        <f t="shared" si="87"/>
        <v>526.27</v>
      </c>
      <c r="N1011" s="29">
        <f t="shared" si="83"/>
        <v>1.7608252173110327E-4</v>
      </c>
    </row>
    <row r="1012" spans="1:14" ht="18" x14ac:dyDescent="0.25">
      <c r="A1012" s="75">
        <v>41549</v>
      </c>
      <c r="B1012" s="24">
        <v>93382</v>
      </c>
      <c r="C1012" s="31" t="s">
        <v>92</v>
      </c>
      <c r="D1012" s="23" t="s">
        <v>1338</v>
      </c>
      <c r="E1012" s="26" t="s">
        <v>23</v>
      </c>
      <c r="F1012" s="27">
        <v>6.75</v>
      </c>
      <c r="G1012" s="27">
        <v>6.75</v>
      </c>
      <c r="H1012" s="161">
        <v>17.649999999999999</v>
      </c>
      <c r="I1012" s="174">
        <v>9.9700000000000006</v>
      </c>
      <c r="J1012" s="143">
        <f t="shared" si="84"/>
        <v>27.619999999999997</v>
      </c>
      <c r="K1012" s="143">
        <f t="shared" si="85"/>
        <v>119.13</v>
      </c>
      <c r="L1012" s="143">
        <f t="shared" si="86"/>
        <v>67.290000000000006</v>
      </c>
      <c r="M1012" s="143">
        <f t="shared" si="87"/>
        <v>186.43</v>
      </c>
      <c r="N1012" s="29">
        <f t="shared" si="83"/>
        <v>6.2376849385922789E-5</v>
      </c>
    </row>
    <row r="1013" spans="1:14" ht="27" x14ac:dyDescent="0.25">
      <c r="A1013" s="75">
        <v>41550</v>
      </c>
      <c r="B1013" s="24">
        <v>101893</v>
      </c>
      <c r="C1013" s="31" t="s">
        <v>92</v>
      </c>
      <c r="D1013" s="23" t="s">
        <v>1396</v>
      </c>
      <c r="E1013" s="26" t="s">
        <v>366</v>
      </c>
      <c r="F1013" s="27">
        <v>2</v>
      </c>
      <c r="G1013" s="27">
        <v>2</v>
      </c>
      <c r="H1013" s="161">
        <v>6.93</v>
      </c>
      <c r="I1013" s="174">
        <v>75.91</v>
      </c>
      <c r="J1013" s="143">
        <f t="shared" si="84"/>
        <v>82.84</v>
      </c>
      <c r="K1013" s="143">
        <f t="shared" si="85"/>
        <v>13.86</v>
      </c>
      <c r="L1013" s="143">
        <f t="shared" si="86"/>
        <v>151.82</v>
      </c>
      <c r="M1013" s="143">
        <f t="shared" si="87"/>
        <v>165.68</v>
      </c>
      <c r="N1013" s="29">
        <f t="shared" si="83"/>
        <v>5.5434191955477594E-5</v>
      </c>
    </row>
    <row r="1014" spans="1:14" ht="36" x14ac:dyDescent="0.25">
      <c r="A1014" s="75">
        <v>41551</v>
      </c>
      <c r="B1014" s="24">
        <v>91925</v>
      </c>
      <c r="C1014" s="31" t="s">
        <v>92</v>
      </c>
      <c r="D1014" s="23" t="s">
        <v>1397</v>
      </c>
      <c r="E1014" s="26" t="s">
        <v>203</v>
      </c>
      <c r="F1014" s="27">
        <v>100</v>
      </c>
      <c r="G1014" s="27">
        <v>100</v>
      </c>
      <c r="H1014" s="161">
        <v>0.83</v>
      </c>
      <c r="I1014" s="174">
        <v>2.57</v>
      </c>
      <c r="J1014" s="143">
        <f t="shared" si="84"/>
        <v>3.4</v>
      </c>
      <c r="K1014" s="143">
        <f t="shared" si="85"/>
        <v>83</v>
      </c>
      <c r="L1014" s="143">
        <f t="shared" si="86"/>
        <v>257</v>
      </c>
      <c r="M1014" s="143">
        <f t="shared" si="87"/>
        <v>340</v>
      </c>
      <c r="N1014" s="29">
        <f t="shared" si="83"/>
        <v>1.1375920608922248E-4</v>
      </c>
    </row>
    <row r="1015" spans="1:14" ht="27" x14ac:dyDescent="0.25">
      <c r="A1015" s="75">
        <v>41552</v>
      </c>
      <c r="B1015" s="24">
        <v>91935</v>
      </c>
      <c r="C1015" s="31" t="s">
        <v>92</v>
      </c>
      <c r="D1015" s="23" t="s">
        <v>1398</v>
      </c>
      <c r="E1015" s="26" t="s">
        <v>203</v>
      </c>
      <c r="F1015" s="27">
        <v>250</v>
      </c>
      <c r="G1015" s="27">
        <v>250</v>
      </c>
      <c r="H1015" s="161">
        <v>3</v>
      </c>
      <c r="I1015" s="174">
        <v>17</v>
      </c>
      <c r="J1015" s="143">
        <f t="shared" si="84"/>
        <v>20</v>
      </c>
      <c r="K1015" s="143">
        <f t="shared" si="85"/>
        <v>750</v>
      </c>
      <c r="L1015" s="143">
        <f t="shared" si="86"/>
        <v>4250</v>
      </c>
      <c r="M1015" s="143">
        <f t="shared" si="87"/>
        <v>5000</v>
      </c>
      <c r="N1015" s="29">
        <f t="shared" si="83"/>
        <v>1.6729295013120952E-3</v>
      </c>
    </row>
    <row r="1016" spans="1:14" ht="46.5" customHeight="1" x14ac:dyDescent="0.25">
      <c r="A1016" s="76">
        <v>41553</v>
      </c>
      <c r="B1016" s="33">
        <v>93008</v>
      </c>
      <c r="C1016" s="26" t="s">
        <v>92</v>
      </c>
      <c r="D1016" s="23" t="s">
        <v>1399</v>
      </c>
      <c r="E1016" s="26" t="s">
        <v>203</v>
      </c>
      <c r="F1016" s="27">
        <v>50</v>
      </c>
      <c r="G1016" s="27">
        <v>50</v>
      </c>
      <c r="H1016" s="161">
        <v>3.91</v>
      </c>
      <c r="I1016" s="174">
        <v>12.74</v>
      </c>
      <c r="J1016" s="143">
        <f t="shared" si="84"/>
        <v>16.649999999999999</v>
      </c>
      <c r="K1016" s="143">
        <f t="shared" si="85"/>
        <v>195.5</v>
      </c>
      <c r="L1016" s="143">
        <f t="shared" si="86"/>
        <v>637</v>
      </c>
      <c r="M1016" s="143">
        <f t="shared" si="87"/>
        <v>832.5</v>
      </c>
      <c r="N1016" s="29">
        <f t="shared" si="83"/>
        <v>2.7854276196846386E-4</v>
      </c>
    </row>
    <row r="1017" spans="1:14" ht="18" x14ac:dyDescent="0.25">
      <c r="A1017" s="75">
        <v>41554</v>
      </c>
      <c r="B1017" s="24">
        <v>96985</v>
      </c>
      <c r="C1017" s="31" t="s">
        <v>92</v>
      </c>
      <c r="D1017" s="23" t="s">
        <v>1382</v>
      </c>
      <c r="E1017" s="26" t="s">
        <v>366</v>
      </c>
      <c r="F1017" s="27">
        <v>1</v>
      </c>
      <c r="G1017" s="27">
        <v>1</v>
      </c>
      <c r="H1017" s="161">
        <v>8.83</v>
      </c>
      <c r="I1017" s="174">
        <v>69.45</v>
      </c>
      <c r="J1017" s="143">
        <f t="shared" si="84"/>
        <v>78.28</v>
      </c>
      <c r="K1017" s="143">
        <f t="shared" si="85"/>
        <v>8.83</v>
      </c>
      <c r="L1017" s="143">
        <f t="shared" si="86"/>
        <v>69.45</v>
      </c>
      <c r="M1017" s="143">
        <f t="shared" si="87"/>
        <v>78.28</v>
      </c>
      <c r="N1017" s="29">
        <f t="shared" si="83"/>
        <v>2.6191384272542166E-5</v>
      </c>
    </row>
    <row r="1018" spans="1:14" ht="18" x14ac:dyDescent="0.25">
      <c r="A1018" s="75">
        <v>41555</v>
      </c>
      <c r="B1018" s="24">
        <v>70648</v>
      </c>
      <c r="C1018" s="25" t="s">
        <v>71</v>
      </c>
      <c r="D1018" s="23" t="s">
        <v>1400</v>
      </c>
      <c r="E1018" s="26" t="s">
        <v>85</v>
      </c>
      <c r="F1018" s="27">
        <v>1</v>
      </c>
      <c r="G1018" s="27">
        <v>1</v>
      </c>
      <c r="H1018" s="161">
        <v>71.66</v>
      </c>
      <c r="I1018" s="174">
        <v>163.66</v>
      </c>
      <c r="J1018" s="143">
        <f t="shared" si="84"/>
        <v>235.32</v>
      </c>
      <c r="K1018" s="143">
        <f t="shared" si="85"/>
        <v>71.66</v>
      </c>
      <c r="L1018" s="143">
        <f t="shared" si="86"/>
        <v>163.66</v>
      </c>
      <c r="M1018" s="143">
        <f t="shared" si="87"/>
        <v>235.32</v>
      </c>
      <c r="N1018" s="29">
        <f t="shared" si="83"/>
        <v>7.8734754049752457E-5</v>
      </c>
    </row>
    <row r="1019" spans="1:14" ht="18" x14ac:dyDescent="0.25">
      <c r="A1019" s="14">
        <v>14</v>
      </c>
      <c r="B1019" s="47"/>
      <c r="C1019" s="47"/>
      <c r="D1019" s="16" t="s">
        <v>53</v>
      </c>
      <c r="E1019" s="17"/>
      <c r="F1019" s="17"/>
      <c r="G1019" s="17"/>
      <c r="H1019" s="159"/>
      <c r="I1019" s="172"/>
      <c r="J1019" s="139"/>
      <c r="K1019" s="144"/>
      <c r="L1019" s="144"/>
      <c r="M1019" s="140">
        <f>M1020+M1030+M1066+M1082</f>
        <v>168357.33</v>
      </c>
      <c r="N1019" s="18">
        <f t="shared" si="83"/>
        <v>5.6329988823827171E-2</v>
      </c>
    </row>
    <row r="1020" spans="1:14" x14ac:dyDescent="0.25">
      <c r="A1020" s="19" t="s">
        <v>1401</v>
      </c>
      <c r="B1020" s="49"/>
      <c r="C1020" s="49"/>
      <c r="D1020" s="19" t="s">
        <v>1402</v>
      </c>
      <c r="E1020" s="21"/>
      <c r="F1020" s="21"/>
      <c r="G1020" s="21"/>
      <c r="H1020" s="160"/>
      <c r="I1020" s="173"/>
      <c r="J1020" s="141"/>
      <c r="K1020" s="142"/>
      <c r="L1020" s="142"/>
      <c r="M1020" s="142">
        <f>SUM(M1021:M1029)</f>
        <v>6484.81</v>
      </c>
      <c r="N1020" s="22">
        <f t="shared" si="83"/>
        <v>2.1697259918807377E-3</v>
      </c>
    </row>
    <row r="1021" spans="1:14" ht="27" customHeight="1" x14ac:dyDescent="0.25">
      <c r="A1021" s="64">
        <v>41640</v>
      </c>
      <c r="B1021" s="24">
        <v>101909</v>
      </c>
      <c r="C1021" s="31" t="s">
        <v>92</v>
      </c>
      <c r="D1021" s="23" t="s">
        <v>1403</v>
      </c>
      <c r="E1021" s="26" t="s">
        <v>366</v>
      </c>
      <c r="F1021" s="27">
        <v>1</v>
      </c>
      <c r="G1021" s="27">
        <v>1</v>
      </c>
      <c r="H1021" s="161">
        <v>15.71</v>
      </c>
      <c r="I1021" s="174">
        <v>225.95</v>
      </c>
      <c r="J1021" s="143">
        <f t="shared" si="84"/>
        <v>241.66</v>
      </c>
      <c r="K1021" s="143">
        <f t="shared" si="85"/>
        <v>15.71</v>
      </c>
      <c r="L1021" s="143">
        <f t="shared" si="86"/>
        <v>225.95</v>
      </c>
      <c r="M1021" s="143">
        <f t="shared" si="87"/>
        <v>241.66</v>
      </c>
      <c r="N1021" s="29">
        <f t="shared" si="83"/>
        <v>8.0856028657416189E-5</v>
      </c>
    </row>
    <row r="1022" spans="1:14" ht="18" x14ac:dyDescent="0.25">
      <c r="A1022" s="64">
        <v>41641</v>
      </c>
      <c r="B1022" s="24">
        <v>85006</v>
      </c>
      <c r="C1022" s="25" t="s">
        <v>71</v>
      </c>
      <c r="D1022" s="23" t="s">
        <v>1404</v>
      </c>
      <c r="E1022" s="26" t="s">
        <v>79</v>
      </c>
      <c r="F1022" s="27">
        <v>5</v>
      </c>
      <c r="G1022" s="27">
        <v>5</v>
      </c>
      <c r="H1022" s="161">
        <v>14.99</v>
      </c>
      <c r="I1022" s="174">
        <v>201.28</v>
      </c>
      <c r="J1022" s="143">
        <f t="shared" si="84"/>
        <v>216.27</v>
      </c>
      <c r="K1022" s="143">
        <f t="shared" si="85"/>
        <v>74.95</v>
      </c>
      <c r="L1022" s="143">
        <f t="shared" si="86"/>
        <v>1006.4</v>
      </c>
      <c r="M1022" s="143">
        <f t="shared" si="87"/>
        <v>1081.3499999999999</v>
      </c>
      <c r="N1022" s="29">
        <f t="shared" si="83"/>
        <v>3.6180446324876684E-4</v>
      </c>
    </row>
    <row r="1023" spans="1:14" ht="27" customHeight="1" x14ac:dyDescent="0.25">
      <c r="A1023" s="64">
        <v>41642</v>
      </c>
      <c r="B1023" s="24">
        <v>101906</v>
      </c>
      <c r="C1023" s="31" t="s">
        <v>92</v>
      </c>
      <c r="D1023" s="23" t="s">
        <v>1405</v>
      </c>
      <c r="E1023" s="26" t="s">
        <v>366</v>
      </c>
      <c r="F1023" s="27">
        <v>2</v>
      </c>
      <c r="G1023" s="27">
        <v>2</v>
      </c>
      <c r="H1023" s="161">
        <v>15.71</v>
      </c>
      <c r="I1023" s="174">
        <v>615.17999999999995</v>
      </c>
      <c r="J1023" s="143">
        <f t="shared" si="84"/>
        <v>630.89</v>
      </c>
      <c r="K1023" s="143">
        <f t="shared" si="85"/>
        <v>31.42</v>
      </c>
      <c r="L1023" s="143">
        <f t="shared" si="86"/>
        <v>1230.3599999999999</v>
      </c>
      <c r="M1023" s="143">
        <f t="shared" si="87"/>
        <v>1261.78</v>
      </c>
      <c r="N1023" s="29">
        <f t="shared" si="83"/>
        <v>4.2217379723311511E-4</v>
      </c>
    </row>
    <row r="1024" spans="1:14" ht="27" x14ac:dyDescent="0.25">
      <c r="A1024" s="64">
        <v>41643</v>
      </c>
      <c r="B1024" s="24">
        <v>101905</v>
      </c>
      <c r="C1024" s="31" t="s">
        <v>92</v>
      </c>
      <c r="D1024" s="23" t="s">
        <v>1406</v>
      </c>
      <c r="E1024" s="26" t="s">
        <v>366</v>
      </c>
      <c r="F1024" s="27">
        <v>1</v>
      </c>
      <c r="G1024" s="27">
        <v>1</v>
      </c>
      <c r="H1024" s="161">
        <v>15.71</v>
      </c>
      <c r="I1024" s="174">
        <v>198.45</v>
      </c>
      <c r="J1024" s="143">
        <f t="shared" si="84"/>
        <v>214.16</v>
      </c>
      <c r="K1024" s="143">
        <f t="shared" si="85"/>
        <v>15.71</v>
      </c>
      <c r="L1024" s="143">
        <f t="shared" si="86"/>
        <v>198.45</v>
      </c>
      <c r="M1024" s="143">
        <f t="shared" si="87"/>
        <v>214.16</v>
      </c>
      <c r="N1024" s="29">
        <f t="shared" si="83"/>
        <v>7.1654916400199663E-5</v>
      </c>
    </row>
    <row r="1025" spans="1:14" ht="27" x14ac:dyDescent="0.25">
      <c r="A1025" s="64">
        <v>41644</v>
      </c>
      <c r="B1025" s="24">
        <v>97599</v>
      </c>
      <c r="C1025" s="31" t="s">
        <v>92</v>
      </c>
      <c r="D1025" s="23" t="s">
        <v>1407</v>
      </c>
      <c r="E1025" s="26" t="s">
        <v>366</v>
      </c>
      <c r="F1025" s="27">
        <v>46</v>
      </c>
      <c r="G1025" s="27">
        <v>46</v>
      </c>
      <c r="H1025" s="161">
        <v>4.82</v>
      </c>
      <c r="I1025" s="174">
        <v>21.49</v>
      </c>
      <c r="J1025" s="143">
        <f t="shared" si="84"/>
        <v>26.31</v>
      </c>
      <c r="K1025" s="143">
        <f t="shared" si="85"/>
        <v>221.72</v>
      </c>
      <c r="L1025" s="143">
        <f t="shared" si="86"/>
        <v>988.54</v>
      </c>
      <c r="M1025" s="143">
        <f t="shared" si="87"/>
        <v>1210.26</v>
      </c>
      <c r="N1025" s="29">
        <f t="shared" si="83"/>
        <v>4.0493593165159526E-4</v>
      </c>
    </row>
    <row r="1026" spans="1:14" ht="45" x14ac:dyDescent="0.25">
      <c r="A1026" s="63">
        <v>41645</v>
      </c>
      <c r="B1026" s="32" t="s">
        <v>1408</v>
      </c>
      <c r="C1026" s="26" t="s">
        <v>364</v>
      </c>
      <c r="D1026" s="23" t="s">
        <v>1409</v>
      </c>
      <c r="E1026" s="26" t="s">
        <v>366</v>
      </c>
      <c r="F1026" s="27">
        <v>3</v>
      </c>
      <c r="G1026" s="27">
        <v>3</v>
      </c>
      <c r="H1026" s="161">
        <v>4.92</v>
      </c>
      <c r="I1026" s="174">
        <v>45.57</v>
      </c>
      <c r="J1026" s="143">
        <f t="shared" si="84"/>
        <v>50.49</v>
      </c>
      <c r="K1026" s="143">
        <f t="shared" si="85"/>
        <v>14.76</v>
      </c>
      <c r="L1026" s="143">
        <f t="shared" si="86"/>
        <v>136.71</v>
      </c>
      <c r="M1026" s="143">
        <f t="shared" si="87"/>
        <v>151.47</v>
      </c>
      <c r="N1026" s="29">
        <f t="shared" si="83"/>
        <v>5.0679726312748613E-5</v>
      </c>
    </row>
    <row r="1027" spans="1:14" ht="45" x14ac:dyDescent="0.25">
      <c r="A1027" s="63">
        <v>41646</v>
      </c>
      <c r="B1027" s="32" t="s">
        <v>1410</v>
      </c>
      <c r="C1027" s="26" t="s">
        <v>364</v>
      </c>
      <c r="D1027" s="23" t="s">
        <v>1411</v>
      </c>
      <c r="E1027" s="26" t="s">
        <v>366</v>
      </c>
      <c r="F1027" s="27">
        <v>41</v>
      </c>
      <c r="G1027" s="27">
        <v>41</v>
      </c>
      <c r="H1027" s="161">
        <v>4.92</v>
      </c>
      <c r="I1027" s="174">
        <v>26.21</v>
      </c>
      <c r="J1027" s="143">
        <f t="shared" si="84"/>
        <v>31.130000000000003</v>
      </c>
      <c r="K1027" s="143">
        <f t="shared" si="85"/>
        <v>201.72</v>
      </c>
      <c r="L1027" s="143">
        <f t="shared" si="86"/>
        <v>1074.6099999999999</v>
      </c>
      <c r="M1027" s="143">
        <f t="shared" si="87"/>
        <v>1276.33</v>
      </c>
      <c r="N1027" s="29">
        <f t="shared" si="83"/>
        <v>4.2704202208193327E-4</v>
      </c>
    </row>
    <row r="1028" spans="1:14" ht="45" x14ac:dyDescent="0.25">
      <c r="A1028" s="63">
        <v>41647</v>
      </c>
      <c r="B1028" s="32" t="s">
        <v>1412</v>
      </c>
      <c r="C1028" s="26" t="s">
        <v>364</v>
      </c>
      <c r="D1028" s="23" t="s">
        <v>1413</v>
      </c>
      <c r="E1028" s="26" t="s">
        <v>366</v>
      </c>
      <c r="F1028" s="27">
        <v>15</v>
      </c>
      <c r="G1028" s="27">
        <v>15</v>
      </c>
      <c r="H1028" s="161">
        <v>4.92</v>
      </c>
      <c r="I1028" s="174">
        <v>29.72</v>
      </c>
      <c r="J1028" s="143">
        <f t="shared" si="84"/>
        <v>34.64</v>
      </c>
      <c r="K1028" s="143">
        <f t="shared" si="85"/>
        <v>73.8</v>
      </c>
      <c r="L1028" s="143">
        <f t="shared" si="86"/>
        <v>445.8</v>
      </c>
      <c r="M1028" s="143">
        <f t="shared" si="87"/>
        <v>519.6</v>
      </c>
      <c r="N1028" s="29">
        <f t="shared" si="83"/>
        <v>1.7385083377635294E-4</v>
      </c>
    </row>
    <row r="1029" spans="1:14" ht="36" customHeight="1" x14ac:dyDescent="0.25">
      <c r="A1029" s="63">
        <v>41648</v>
      </c>
      <c r="B1029" s="32" t="s">
        <v>1414</v>
      </c>
      <c r="C1029" s="26" t="s">
        <v>364</v>
      </c>
      <c r="D1029" s="23" t="s">
        <v>1415</v>
      </c>
      <c r="E1029" s="26" t="s">
        <v>366</v>
      </c>
      <c r="F1029" s="27">
        <v>10</v>
      </c>
      <c r="G1029" s="27">
        <v>10</v>
      </c>
      <c r="H1029" s="161">
        <v>4.92</v>
      </c>
      <c r="I1029" s="174">
        <v>47.9</v>
      </c>
      <c r="J1029" s="143">
        <f t="shared" si="84"/>
        <v>52.82</v>
      </c>
      <c r="K1029" s="143">
        <f t="shared" si="85"/>
        <v>49.2</v>
      </c>
      <c r="L1029" s="143">
        <f t="shared" si="86"/>
        <v>479</v>
      </c>
      <c r="M1029" s="143">
        <f t="shared" si="87"/>
        <v>528.20000000000005</v>
      </c>
      <c r="N1029" s="29">
        <f t="shared" si="83"/>
        <v>1.7672827251860975E-4</v>
      </c>
    </row>
    <row r="1030" spans="1:14" x14ac:dyDescent="0.25">
      <c r="A1030" s="19" t="s">
        <v>1416</v>
      </c>
      <c r="B1030" s="49"/>
      <c r="C1030" s="49"/>
      <c r="D1030" s="19" t="s">
        <v>1417</v>
      </c>
      <c r="E1030" s="21"/>
      <c r="F1030" s="21"/>
      <c r="G1030" s="21"/>
      <c r="H1030" s="160"/>
      <c r="I1030" s="173"/>
      <c r="J1030" s="141"/>
      <c r="K1030" s="142"/>
      <c r="L1030" s="142"/>
      <c r="M1030" s="142">
        <f>M1031+M1034+M1036+M1051</f>
        <v>123515.38</v>
      </c>
      <c r="N1030" s="22">
        <f t="shared" si="83"/>
        <v>4.132650461355479E-2</v>
      </c>
    </row>
    <row r="1031" spans="1:14" x14ac:dyDescent="0.25">
      <c r="A1031" s="61">
        <v>41671</v>
      </c>
      <c r="B1031" s="51"/>
      <c r="C1031" s="51"/>
      <c r="D1031" s="34" t="s">
        <v>1418</v>
      </c>
      <c r="E1031" s="52"/>
      <c r="F1031" s="52"/>
      <c r="G1031" s="52"/>
      <c r="H1031" s="165"/>
      <c r="I1031" s="178"/>
      <c r="J1031" s="151"/>
      <c r="K1031" s="147"/>
      <c r="L1031" s="147"/>
      <c r="M1031" s="147">
        <f>SUM(M1032:M1033)</f>
        <v>236.65</v>
      </c>
      <c r="N1031" s="37">
        <f t="shared" si="83"/>
        <v>7.9179753297101477E-5</v>
      </c>
    </row>
    <row r="1032" spans="1:14" ht="27" x14ac:dyDescent="0.25">
      <c r="A1032" s="23" t="s">
        <v>1419</v>
      </c>
      <c r="B1032" s="24">
        <v>93358</v>
      </c>
      <c r="C1032" s="31" t="s">
        <v>92</v>
      </c>
      <c r="D1032" s="30" t="s">
        <v>568</v>
      </c>
      <c r="E1032" s="26" t="s">
        <v>23</v>
      </c>
      <c r="F1032" s="27">
        <v>2.42</v>
      </c>
      <c r="G1032" s="27">
        <v>2.42</v>
      </c>
      <c r="H1032" s="161">
        <v>48.65</v>
      </c>
      <c r="I1032" s="174">
        <v>21.52</v>
      </c>
      <c r="J1032" s="143">
        <f t="shared" si="84"/>
        <v>70.17</v>
      </c>
      <c r="K1032" s="143">
        <f t="shared" si="85"/>
        <v>117.73</v>
      </c>
      <c r="L1032" s="143">
        <f t="shared" si="86"/>
        <v>52.07</v>
      </c>
      <c r="M1032" s="143">
        <f t="shared" si="87"/>
        <v>169.81</v>
      </c>
      <c r="N1032" s="29">
        <f t="shared" si="83"/>
        <v>5.6816031723561379E-5</v>
      </c>
    </row>
    <row r="1033" spans="1:14" ht="27" x14ac:dyDescent="0.25">
      <c r="A1033" s="23" t="s">
        <v>1420</v>
      </c>
      <c r="B1033" s="24">
        <v>93382</v>
      </c>
      <c r="C1033" s="31" t="s">
        <v>92</v>
      </c>
      <c r="D1033" s="30" t="s">
        <v>1421</v>
      </c>
      <c r="E1033" s="26" t="s">
        <v>23</v>
      </c>
      <c r="F1033" s="27">
        <v>2.42</v>
      </c>
      <c r="G1033" s="27">
        <v>2.42</v>
      </c>
      <c r="H1033" s="161">
        <v>17.649999999999999</v>
      </c>
      <c r="I1033" s="174">
        <v>9.9700000000000006</v>
      </c>
      <c r="J1033" s="143">
        <f t="shared" si="84"/>
        <v>27.619999999999997</v>
      </c>
      <c r="K1033" s="143">
        <f t="shared" si="85"/>
        <v>42.71</v>
      </c>
      <c r="L1033" s="143">
        <f t="shared" si="86"/>
        <v>24.12</v>
      </c>
      <c r="M1033" s="143">
        <f t="shared" si="87"/>
        <v>66.84</v>
      </c>
      <c r="N1033" s="29">
        <f t="shared" si="83"/>
        <v>2.2363721573540091E-5</v>
      </c>
    </row>
    <row r="1034" spans="1:14" x14ac:dyDescent="0.25">
      <c r="A1034" s="61">
        <v>41672</v>
      </c>
      <c r="B1034" s="51"/>
      <c r="C1034" s="51"/>
      <c r="D1034" s="34" t="s">
        <v>1422</v>
      </c>
      <c r="E1034" s="52"/>
      <c r="F1034" s="52"/>
      <c r="G1034" s="52"/>
      <c r="H1034" s="165"/>
      <c r="I1034" s="178"/>
      <c r="J1034" s="151"/>
      <c r="K1034" s="147"/>
      <c r="L1034" s="147"/>
      <c r="M1034" s="147">
        <f>M1035</f>
        <v>9587.68</v>
      </c>
      <c r="N1034" s="37">
        <f t="shared" si="83"/>
        <v>3.2079025442279903E-3</v>
      </c>
    </row>
    <row r="1035" spans="1:14" ht="27" x14ac:dyDescent="0.25">
      <c r="A1035" s="23" t="s">
        <v>1423</v>
      </c>
      <c r="B1035" s="24">
        <v>91009</v>
      </c>
      <c r="C1035" s="25" t="s">
        <v>71</v>
      </c>
      <c r="D1035" s="30" t="s">
        <v>1424</v>
      </c>
      <c r="E1035" s="26" t="s">
        <v>85</v>
      </c>
      <c r="F1035" s="27">
        <v>1</v>
      </c>
      <c r="G1035" s="27">
        <v>1</v>
      </c>
      <c r="H1035" s="161">
        <v>3086.09</v>
      </c>
      <c r="I1035" s="174">
        <v>6501.59</v>
      </c>
      <c r="J1035" s="143">
        <f t="shared" si="84"/>
        <v>9587.68</v>
      </c>
      <c r="K1035" s="143">
        <f t="shared" si="85"/>
        <v>3086.09</v>
      </c>
      <c r="L1035" s="143">
        <f t="shared" si="86"/>
        <v>6501.59</v>
      </c>
      <c r="M1035" s="143">
        <f t="shared" si="87"/>
        <v>9587.68</v>
      </c>
      <c r="N1035" s="29">
        <f t="shared" si="83"/>
        <v>3.2079025442279903E-3</v>
      </c>
    </row>
    <row r="1036" spans="1:14" ht="15" customHeight="1" x14ac:dyDescent="0.25">
      <c r="A1036" s="61">
        <v>41673</v>
      </c>
      <c r="B1036" s="51"/>
      <c r="C1036" s="51"/>
      <c r="D1036" s="34" t="s">
        <v>1425</v>
      </c>
      <c r="E1036" s="52"/>
      <c r="F1036" s="52"/>
      <c r="G1036" s="52"/>
      <c r="H1036" s="165"/>
      <c r="I1036" s="178"/>
      <c r="J1036" s="151"/>
      <c r="K1036" s="147"/>
      <c r="L1036" s="147"/>
      <c r="M1036" s="147">
        <f>SUM(M1037:M1050)</f>
        <v>2231.1999999999998</v>
      </c>
      <c r="N1036" s="37">
        <f t="shared" si="83"/>
        <v>7.4652806066550939E-4</v>
      </c>
    </row>
    <row r="1037" spans="1:14" ht="36" customHeight="1" x14ac:dyDescent="0.25">
      <c r="A1037" s="32" t="s">
        <v>1426</v>
      </c>
      <c r="B1037" s="33">
        <v>92687</v>
      </c>
      <c r="C1037" s="26" t="s">
        <v>92</v>
      </c>
      <c r="D1037" s="30" t="s">
        <v>1427</v>
      </c>
      <c r="E1037" s="26" t="s">
        <v>203</v>
      </c>
      <c r="F1037" s="27">
        <v>19.5</v>
      </c>
      <c r="G1037" s="27">
        <v>19.5</v>
      </c>
      <c r="H1037" s="161">
        <v>5.94</v>
      </c>
      <c r="I1037" s="174">
        <v>24.32</v>
      </c>
      <c r="J1037" s="143">
        <f t="shared" si="84"/>
        <v>30.26</v>
      </c>
      <c r="K1037" s="143">
        <f t="shared" si="85"/>
        <v>115.83</v>
      </c>
      <c r="L1037" s="143">
        <f t="shared" si="86"/>
        <v>474.24</v>
      </c>
      <c r="M1037" s="143">
        <f t="shared" si="87"/>
        <v>590.07000000000005</v>
      </c>
      <c r="N1037" s="29">
        <f t="shared" si="83"/>
        <v>1.9742910216784563E-4</v>
      </c>
    </row>
    <row r="1038" spans="1:14" ht="36" customHeight="1" x14ac:dyDescent="0.25">
      <c r="A1038" s="32" t="s">
        <v>1428</v>
      </c>
      <c r="B1038" s="33">
        <v>92699</v>
      </c>
      <c r="C1038" s="26" t="s">
        <v>92</v>
      </c>
      <c r="D1038" s="23" t="s">
        <v>1429</v>
      </c>
      <c r="E1038" s="26" t="s">
        <v>366</v>
      </c>
      <c r="F1038" s="27">
        <v>2</v>
      </c>
      <c r="G1038" s="27">
        <v>2</v>
      </c>
      <c r="H1038" s="161">
        <v>8.9</v>
      </c>
      <c r="I1038" s="174">
        <v>10.039999999999999</v>
      </c>
      <c r="J1038" s="143">
        <f t="shared" si="84"/>
        <v>18.939999999999998</v>
      </c>
      <c r="K1038" s="143">
        <f t="shared" si="85"/>
        <v>17.8</v>
      </c>
      <c r="L1038" s="143">
        <f t="shared" si="86"/>
        <v>20.079999999999998</v>
      </c>
      <c r="M1038" s="143">
        <f t="shared" si="87"/>
        <v>37.880000000000003</v>
      </c>
      <c r="N1038" s="29">
        <f t="shared" si="83"/>
        <v>1.2674113901940435E-5</v>
      </c>
    </row>
    <row r="1039" spans="1:14" ht="36" x14ac:dyDescent="0.25">
      <c r="A1039" s="32" t="s">
        <v>1430</v>
      </c>
      <c r="B1039" s="33">
        <v>92704</v>
      </c>
      <c r="C1039" s="26" t="s">
        <v>92</v>
      </c>
      <c r="D1039" s="23" t="s">
        <v>1431</v>
      </c>
      <c r="E1039" s="26" t="s">
        <v>366</v>
      </c>
      <c r="F1039" s="27">
        <v>6</v>
      </c>
      <c r="G1039" s="27">
        <v>6</v>
      </c>
      <c r="H1039" s="161">
        <v>11.89</v>
      </c>
      <c r="I1039" s="174">
        <v>13.64</v>
      </c>
      <c r="J1039" s="143">
        <f t="shared" si="84"/>
        <v>25.53</v>
      </c>
      <c r="K1039" s="143">
        <f t="shared" si="85"/>
        <v>71.34</v>
      </c>
      <c r="L1039" s="143">
        <f t="shared" si="86"/>
        <v>81.84</v>
      </c>
      <c r="M1039" s="143">
        <f t="shared" si="87"/>
        <v>153.18</v>
      </c>
      <c r="N1039" s="29">
        <f t="shared" si="83"/>
        <v>5.1251868202197351E-5</v>
      </c>
    </row>
    <row r="1040" spans="1:14" ht="36" x14ac:dyDescent="0.25">
      <c r="A1040" s="32" t="s">
        <v>1432</v>
      </c>
      <c r="B1040" s="33">
        <v>92928</v>
      </c>
      <c r="C1040" s="26" t="s">
        <v>92</v>
      </c>
      <c r="D1040" s="23" t="s">
        <v>1433</v>
      </c>
      <c r="E1040" s="26" t="s">
        <v>366</v>
      </c>
      <c r="F1040" s="27">
        <v>2</v>
      </c>
      <c r="G1040" s="27">
        <v>2</v>
      </c>
      <c r="H1040" s="161">
        <v>20.010000000000002</v>
      </c>
      <c r="I1040" s="174">
        <v>31.81</v>
      </c>
      <c r="J1040" s="143">
        <f t="shared" si="84"/>
        <v>51.82</v>
      </c>
      <c r="K1040" s="143">
        <f t="shared" si="85"/>
        <v>40.020000000000003</v>
      </c>
      <c r="L1040" s="143">
        <f t="shared" si="86"/>
        <v>63.62</v>
      </c>
      <c r="M1040" s="143">
        <f t="shared" si="87"/>
        <v>103.64</v>
      </c>
      <c r="N1040" s="29">
        <f t="shared" si="83"/>
        <v>3.4676482703197113E-5</v>
      </c>
    </row>
    <row r="1041" spans="1:14" ht="36" x14ac:dyDescent="0.25">
      <c r="A1041" s="32" t="s">
        <v>1434</v>
      </c>
      <c r="B1041" s="33">
        <v>92904</v>
      </c>
      <c r="C1041" s="26" t="s">
        <v>92</v>
      </c>
      <c r="D1041" s="23" t="s">
        <v>1435</v>
      </c>
      <c r="E1041" s="26" t="s">
        <v>366</v>
      </c>
      <c r="F1041" s="27">
        <v>2</v>
      </c>
      <c r="G1041" s="27">
        <v>2</v>
      </c>
      <c r="H1041" s="161">
        <v>5.94</v>
      </c>
      <c r="I1041" s="174">
        <v>27.38</v>
      </c>
      <c r="J1041" s="143">
        <f t="shared" si="84"/>
        <v>33.32</v>
      </c>
      <c r="K1041" s="143">
        <f t="shared" si="85"/>
        <v>11.88</v>
      </c>
      <c r="L1041" s="143">
        <f t="shared" si="86"/>
        <v>54.76</v>
      </c>
      <c r="M1041" s="143">
        <f t="shared" si="87"/>
        <v>66.64</v>
      </c>
      <c r="N1041" s="29">
        <f t="shared" ref="N1041:N1104" si="88">M1041/$M$1279</f>
        <v>2.2296804393487605E-5</v>
      </c>
    </row>
    <row r="1042" spans="1:14" ht="36" x14ac:dyDescent="0.25">
      <c r="A1042" s="32" t="s">
        <v>1436</v>
      </c>
      <c r="B1042" s="33">
        <v>92692</v>
      </c>
      <c r="C1042" s="26" t="s">
        <v>92</v>
      </c>
      <c r="D1042" s="30" t="s">
        <v>1437</v>
      </c>
      <c r="E1042" s="26" t="s">
        <v>366</v>
      </c>
      <c r="F1042" s="27">
        <v>10</v>
      </c>
      <c r="G1042" s="27">
        <v>10</v>
      </c>
      <c r="H1042" s="161">
        <v>5.94</v>
      </c>
      <c r="I1042" s="174">
        <v>7.84</v>
      </c>
      <c r="J1042" s="143">
        <f t="shared" si="84"/>
        <v>13.780000000000001</v>
      </c>
      <c r="K1042" s="143">
        <f t="shared" si="85"/>
        <v>59.4</v>
      </c>
      <c r="L1042" s="143">
        <f t="shared" si="86"/>
        <v>78.400000000000006</v>
      </c>
      <c r="M1042" s="143">
        <f t="shared" si="87"/>
        <v>137.80000000000001</v>
      </c>
      <c r="N1042" s="29">
        <f t="shared" si="88"/>
        <v>4.610593705616135E-5</v>
      </c>
    </row>
    <row r="1043" spans="1:14" ht="36" customHeight="1" x14ac:dyDescent="0.25">
      <c r="A1043" s="32" t="s">
        <v>1438</v>
      </c>
      <c r="B1043" s="33">
        <v>91041</v>
      </c>
      <c r="C1043" s="53" t="s">
        <v>268</v>
      </c>
      <c r="D1043" s="23" t="s">
        <v>1439</v>
      </c>
      <c r="E1043" s="26" t="s">
        <v>85</v>
      </c>
      <c r="F1043" s="27">
        <v>4</v>
      </c>
      <c r="G1043" s="27">
        <v>4</v>
      </c>
      <c r="H1043" s="161">
        <v>10.02</v>
      </c>
      <c r="I1043" s="174">
        <v>28.23</v>
      </c>
      <c r="J1043" s="143">
        <f t="shared" ref="J1043:J1106" si="89">H1043+I1043</f>
        <v>38.25</v>
      </c>
      <c r="K1043" s="143">
        <f t="shared" si="85"/>
        <v>40.08</v>
      </c>
      <c r="L1043" s="143">
        <f t="shared" si="86"/>
        <v>112.92</v>
      </c>
      <c r="M1043" s="143">
        <f t="shared" si="87"/>
        <v>153</v>
      </c>
      <c r="N1043" s="29">
        <f t="shared" si="88"/>
        <v>5.1191642740150116E-5</v>
      </c>
    </row>
    <row r="1044" spans="1:14" ht="18" x14ac:dyDescent="0.25">
      <c r="A1044" s="23" t="s">
        <v>1440</v>
      </c>
      <c r="B1044" s="24">
        <v>70392</v>
      </c>
      <c r="C1044" s="25" t="s">
        <v>71</v>
      </c>
      <c r="D1044" s="23" t="s">
        <v>1441</v>
      </c>
      <c r="E1044" s="26" t="s">
        <v>85</v>
      </c>
      <c r="F1044" s="27">
        <v>20</v>
      </c>
      <c r="G1044" s="27">
        <v>20</v>
      </c>
      <c r="H1044" s="161">
        <v>0.56000000000000005</v>
      </c>
      <c r="I1044" s="174">
        <v>0.24</v>
      </c>
      <c r="J1044" s="143">
        <f t="shared" si="89"/>
        <v>0.8</v>
      </c>
      <c r="K1044" s="143">
        <f t="shared" ref="K1044:K1107" si="90">TRUNC(H1044*G1044,2)</f>
        <v>11.2</v>
      </c>
      <c r="L1044" s="143">
        <f t="shared" ref="L1044:L1107" si="91">TRUNC(I1044*G1044,2)</f>
        <v>4.8</v>
      </c>
      <c r="M1044" s="143">
        <f t="shared" ref="M1044:M1107" si="92">TRUNC((I1044+H1044)*G1044,2)</f>
        <v>16</v>
      </c>
      <c r="N1044" s="29">
        <f t="shared" si="88"/>
        <v>5.3533744041987048E-6</v>
      </c>
    </row>
    <row r="1045" spans="1:14" ht="18" x14ac:dyDescent="0.25">
      <c r="A1045" s="23" t="s">
        <v>1442</v>
      </c>
      <c r="B1045" s="24">
        <v>91029</v>
      </c>
      <c r="C1045" s="25" t="s">
        <v>71</v>
      </c>
      <c r="D1045" s="23" t="s">
        <v>1443</v>
      </c>
      <c r="E1045" s="26" t="s">
        <v>85</v>
      </c>
      <c r="F1045" s="27">
        <v>4</v>
      </c>
      <c r="G1045" s="27">
        <v>4</v>
      </c>
      <c r="H1045" s="161">
        <v>5.73</v>
      </c>
      <c r="I1045" s="174">
        <v>26.78</v>
      </c>
      <c r="J1045" s="143">
        <f t="shared" si="89"/>
        <v>32.510000000000005</v>
      </c>
      <c r="K1045" s="143">
        <f t="shared" si="90"/>
        <v>22.92</v>
      </c>
      <c r="L1045" s="143">
        <f t="shared" si="91"/>
        <v>107.12</v>
      </c>
      <c r="M1045" s="143">
        <f t="shared" si="92"/>
        <v>130.04</v>
      </c>
      <c r="N1045" s="29">
        <f t="shared" si="88"/>
        <v>4.3509550470124974E-5</v>
      </c>
    </row>
    <row r="1046" spans="1:14" ht="27" x14ac:dyDescent="0.25">
      <c r="A1046" s="23" t="s">
        <v>1444</v>
      </c>
      <c r="B1046" s="24">
        <v>95248</v>
      </c>
      <c r="C1046" s="31" t="s">
        <v>92</v>
      </c>
      <c r="D1046" s="23" t="s">
        <v>1445</v>
      </c>
      <c r="E1046" s="26" t="s">
        <v>366</v>
      </c>
      <c r="F1046" s="27">
        <v>6</v>
      </c>
      <c r="G1046" s="27">
        <v>6</v>
      </c>
      <c r="H1046" s="161">
        <v>2.46</v>
      </c>
      <c r="I1046" s="174">
        <v>46.27</v>
      </c>
      <c r="J1046" s="143">
        <f t="shared" si="89"/>
        <v>48.730000000000004</v>
      </c>
      <c r="K1046" s="143">
        <f t="shared" si="90"/>
        <v>14.76</v>
      </c>
      <c r="L1046" s="143">
        <f t="shared" si="91"/>
        <v>277.62</v>
      </c>
      <c r="M1046" s="143">
        <f t="shared" si="92"/>
        <v>292.38</v>
      </c>
      <c r="N1046" s="29">
        <f t="shared" si="88"/>
        <v>9.7826225518726084E-5</v>
      </c>
    </row>
    <row r="1047" spans="1:14" ht="18" x14ac:dyDescent="0.25">
      <c r="A1047" s="23" t="s">
        <v>1446</v>
      </c>
      <c r="B1047" s="23" t="s">
        <v>1447</v>
      </c>
      <c r="C1047" s="31" t="s">
        <v>364</v>
      </c>
      <c r="D1047" s="23" t="s">
        <v>1448</v>
      </c>
      <c r="E1047" s="26" t="s">
        <v>366</v>
      </c>
      <c r="F1047" s="27">
        <v>2</v>
      </c>
      <c r="G1047" s="27">
        <v>2</v>
      </c>
      <c r="H1047" s="161">
        <v>8.9</v>
      </c>
      <c r="I1047" s="174">
        <v>8.35</v>
      </c>
      <c r="J1047" s="143">
        <f t="shared" si="89"/>
        <v>17.25</v>
      </c>
      <c r="K1047" s="143">
        <f t="shared" si="90"/>
        <v>17.8</v>
      </c>
      <c r="L1047" s="143">
        <f t="shared" si="91"/>
        <v>16.7</v>
      </c>
      <c r="M1047" s="143">
        <f t="shared" si="92"/>
        <v>34.5</v>
      </c>
      <c r="N1047" s="29">
        <f t="shared" si="88"/>
        <v>1.1543213559053457E-5</v>
      </c>
    </row>
    <row r="1048" spans="1:14" ht="27" x14ac:dyDescent="0.25">
      <c r="A1048" s="23" t="s">
        <v>1449</v>
      </c>
      <c r="B1048" s="23" t="s">
        <v>1450</v>
      </c>
      <c r="C1048" s="31" t="s">
        <v>364</v>
      </c>
      <c r="D1048" s="23" t="s">
        <v>1451</v>
      </c>
      <c r="E1048" s="26" t="s">
        <v>366</v>
      </c>
      <c r="F1048" s="27">
        <v>10</v>
      </c>
      <c r="G1048" s="27">
        <v>10</v>
      </c>
      <c r="H1048" s="161">
        <v>6.08</v>
      </c>
      <c r="I1048" s="174">
        <v>2.88</v>
      </c>
      <c r="J1048" s="143">
        <f t="shared" si="89"/>
        <v>8.9600000000000009</v>
      </c>
      <c r="K1048" s="143">
        <f t="shared" si="90"/>
        <v>60.8</v>
      </c>
      <c r="L1048" s="143">
        <f t="shared" si="91"/>
        <v>28.8</v>
      </c>
      <c r="M1048" s="143">
        <f t="shared" si="92"/>
        <v>89.6</v>
      </c>
      <c r="N1048" s="29">
        <f t="shared" si="88"/>
        <v>2.9978896663512747E-5</v>
      </c>
    </row>
    <row r="1049" spans="1:14" ht="18" x14ac:dyDescent="0.25">
      <c r="A1049" s="23" t="s">
        <v>1452</v>
      </c>
      <c r="B1049" s="24">
        <v>85041</v>
      </c>
      <c r="C1049" s="25" t="s">
        <v>71</v>
      </c>
      <c r="D1049" s="23" t="s">
        <v>1453</v>
      </c>
      <c r="E1049" s="26" t="s">
        <v>85</v>
      </c>
      <c r="F1049" s="27">
        <v>1</v>
      </c>
      <c r="G1049" s="27">
        <v>1</v>
      </c>
      <c r="H1049" s="161">
        <v>23.28</v>
      </c>
      <c r="I1049" s="174">
        <v>109.24</v>
      </c>
      <c r="J1049" s="143">
        <f t="shared" si="89"/>
        <v>132.51999999999998</v>
      </c>
      <c r="K1049" s="143">
        <f t="shared" si="90"/>
        <v>23.28</v>
      </c>
      <c r="L1049" s="143">
        <f t="shared" si="91"/>
        <v>109.24</v>
      </c>
      <c r="M1049" s="143">
        <f t="shared" si="92"/>
        <v>132.52000000000001</v>
      </c>
      <c r="N1049" s="29">
        <f t="shared" si="88"/>
        <v>4.433932350277578E-5</v>
      </c>
    </row>
    <row r="1050" spans="1:14" ht="45" x14ac:dyDescent="0.25">
      <c r="A1050" s="32" t="s">
        <v>1454</v>
      </c>
      <c r="B1050" s="33">
        <v>91011</v>
      </c>
      <c r="C1050" s="53" t="s">
        <v>268</v>
      </c>
      <c r="D1050" s="23" t="s">
        <v>1455</v>
      </c>
      <c r="E1050" s="26" t="s">
        <v>85</v>
      </c>
      <c r="F1050" s="27">
        <v>1</v>
      </c>
      <c r="G1050" s="27">
        <v>1</v>
      </c>
      <c r="H1050" s="161">
        <v>15.47</v>
      </c>
      <c r="I1050" s="174">
        <v>278.48</v>
      </c>
      <c r="J1050" s="143">
        <f t="shared" si="89"/>
        <v>293.95000000000005</v>
      </c>
      <c r="K1050" s="143">
        <f t="shared" si="90"/>
        <v>15.47</v>
      </c>
      <c r="L1050" s="143">
        <f t="shared" si="91"/>
        <v>278.48</v>
      </c>
      <c r="M1050" s="143">
        <f t="shared" si="92"/>
        <v>293.95</v>
      </c>
      <c r="N1050" s="29">
        <f t="shared" si="88"/>
        <v>9.8351525382138084E-5</v>
      </c>
    </row>
    <row r="1051" spans="1:14" x14ac:dyDescent="0.25">
      <c r="A1051" s="61">
        <v>41674</v>
      </c>
      <c r="B1051" s="54"/>
      <c r="C1051" s="54"/>
      <c r="D1051" s="34" t="s">
        <v>1456</v>
      </c>
      <c r="E1051" s="52"/>
      <c r="F1051" s="52"/>
      <c r="G1051" s="52"/>
      <c r="H1051" s="165"/>
      <c r="I1051" s="178"/>
      <c r="J1051" s="151"/>
      <c r="K1051" s="147"/>
      <c r="L1051" s="147"/>
      <c r="M1051" s="147">
        <f>SUM(M1052:M1065)</f>
        <v>111459.85</v>
      </c>
      <c r="N1051" s="37">
        <f t="shared" si="88"/>
        <v>3.7292894255364188E-2</v>
      </c>
    </row>
    <row r="1052" spans="1:14" ht="27" x14ac:dyDescent="0.25">
      <c r="A1052" s="23" t="s">
        <v>1457</v>
      </c>
      <c r="B1052" s="24">
        <v>93358</v>
      </c>
      <c r="C1052" s="31" t="s">
        <v>92</v>
      </c>
      <c r="D1052" s="30" t="s">
        <v>568</v>
      </c>
      <c r="E1052" s="26" t="s">
        <v>23</v>
      </c>
      <c r="F1052" s="27">
        <v>70</v>
      </c>
      <c r="G1052" s="27">
        <v>70</v>
      </c>
      <c r="H1052" s="161">
        <v>48.65</v>
      </c>
      <c r="I1052" s="174">
        <v>21.52</v>
      </c>
      <c r="J1052" s="143">
        <f t="shared" si="89"/>
        <v>70.17</v>
      </c>
      <c r="K1052" s="143">
        <f t="shared" si="90"/>
        <v>3405.5</v>
      </c>
      <c r="L1052" s="143">
        <f t="shared" si="91"/>
        <v>1506.4</v>
      </c>
      <c r="M1052" s="143">
        <f t="shared" si="92"/>
        <v>4911.8999999999996</v>
      </c>
      <c r="N1052" s="29">
        <f t="shared" si="88"/>
        <v>1.643452483498976E-3</v>
      </c>
    </row>
    <row r="1053" spans="1:14" ht="18" x14ac:dyDescent="0.25">
      <c r="A1053" s="23" t="s">
        <v>1458</v>
      </c>
      <c r="B1053" s="24">
        <v>93382</v>
      </c>
      <c r="C1053" s="31" t="s">
        <v>92</v>
      </c>
      <c r="D1053" s="23" t="s">
        <v>1338</v>
      </c>
      <c r="E1053" s="26" t="s">
        <v>23</v>
      </c>
      <c r="F1053" s="27">
        <v>70</v>
      </c>
      <c r="G1053" s="27">
        <v>70</v>
      </c>
      <c r="H1053" s="161">
        <v>17.649999999999999</v>
      </c>
      <c r="I1053" s="174">
        <v>9.9700000000000006</v>
      </c>
      <c r="J1053" s="143">
        <f t="shared" si="89"/>
        <v>27.619999999999997</v>
      </c>
      <c r="K1053" s="143">
        <f t="shared" si="90"/>
        <v>1235.5</v>
      </c>
      <c r="L1053" s="143">
        <f t="shared" si="91"/>
        <v>697.9</v>
      </c>
      <c r="M1053" s="143">
        <f t="shared" si="92"/>
        <v>1933.4</v>
      </c>
      <c r="N1053" s="29">
        <f t="shared" si="88"/>
        <v>6.4688837956736103E-4</v>
      </c>
    </row>
    <row r="1054" spans="1:14" ht="27" x14ac:dyDescent="0.25">
      <c r="A1054" s="23" t="s">
        <v>1459</v>
      </c>
      <c r="B1054" s="23" t="s">
        <v>1460</v>
      </c>
      <c r="C1054" s="31" t="s">
        <v>364</v>
      </c>
      <c r="D1054" s="23" t="s">
        <v>1461</v>
      </c>
      <c r="E1054" s="26" t="s">
        <v>366</v>
      </c>
      <c r="F1054" s="27">
        <v>156</v>
      </c>
      <c r="G1054" s="27">
        <v>156</v>
      </c>
      <c r="H1054" s="161">
        <v>0.78</v>
      </c>
      <c r="I1054" s="174">
        <v>1.63</v>
      </c>
      <c r="J1054" s="143">
        <f t="shared" si="89"/>
        <v>2.41</v>
      </c>
      <c r="K1054" s="143">
        <f t="shared" si="90"/>
        <v>121.68</v>
      </c>
      <c r="L1054" s="143">
        <f t="shared" si="91"/>
        <v>254.28</v>
      </c>
      <c r="M1054" s="143">
        <f t="shared" si="92"/>
        <v>375.96</v>
      </c>
      <c r="N1054" s="29">
        <f t="shared" si="88"/>
        <v>1.2579091506265906E-4</v>
      </c>
    </row>
    <row r="1055" spans="1:14" ht="18" x14ac:dyDescent="0.25">
      <c r="A1055" s="23" t="s">
        <v>1462</v>
      </c>
      <c r="B1055" s="23" t="s">
        <v>1463</v>
      </c>
      <c r="C1055" s="31" t="s">
        <v>364</v>
      </c>
      <c r="D1055" s="23" t="s">
        <v>1464</v>
      </c>
      <c r="E1055" s="26" t="s">
        <v>366</v>
      </c>
      <c r="F1055" s="27">
        <v>128</v>
      </c>
      <c r="G1055" s="27">
        <v>128</v>
      </c>
      <c r="H1055" s="161">
        <v>10.47</v>
      </c>
      <c r="I1055" s="174">
        <v>11.75</v>
      </c>
      <c r="J1055" s="143">
        <f t="shared" si="89"/>
        <v>22.22</v>
      </c>
      <c r="K1055" s="143">
        <f t="shared" si="90"/>
        <v>1340.16</v>
      </c>
      <c r="L1055" s="143">
        <f t="shared" si="91"/>
        <v>1504</v>
      </c>
      <c r="M1055" s="143">
        <f t="shared" si="92"/>
        <v>2844.16</v>
      </c>
      <c r="N1055" s="29">
        <f t="shared" si="88"/>
        <v>9.5161583409036172E-4</v>
      </c>
    </row>
    <row r="1056" spans="1:14" ht="18" x14ac:dyDescent="0.25">
      <c r="A1056" s="23" t="s">
        <v>1465</v>
      </c>
      <c r="B1056" s="23" t="s">
        <v>1466</v>
      </c>
      <c r="C1056" s="31" t="s">
        <v>364</v>
      </c>
      <c r="D1056" s="23" t="s">
        <v>1467</v>
      </c>
      <c r="E1056" s="26" t="s">
        <v>366</v>
      </c>
      <c r="F1056" s="27">
        <v>539</v>
      </c>
      <c r="G1056" s="27">
        <v>539</v>
      </c>
      <c r="H1056" s="161">
        <v>4.18</v>
      </c>
      <c r="I1056" s="174">
        <v>3.93</v>
      </c>
      <c r="J1056" s="143">
        <f t="shared" si="89"/>
        <v>8.11</v>
      </c>
      <c r="K1056" s="143">
        <f t="shared" si="90"/>
        <v>2253.02</v>
      </c>
      <c r="L1056" s="143">
        <f t="shared" si="91"/>
        <v>2118.27</v>
      </c>
      <c r="M1056" s="143">
        <f t="shared" si="92"/>
        <v>4371.29</v>
      </c>
      <c r="N1056" s="29">
        <f t="shared" si="88"/>
        <v>1.4625719999581098E-3</v>
      </c>
    </row>
    <row r="1057" spans="1:14" ht="18" x14ac:dyDescent="0.25">
      <c r="A1057" s="23" t="s">
        <v>1468</v>
      </c>
      <c r="B1057" s="23" t="s">
        <v>1469</v>
      </c>
      <c r="C1057" s="31" t="s">
        <v>364</v>
      </c>
      <c r="D1057" s="23" t="s">
        <v>1470</v>
      </c>
      <c r="E1057" s="26" t="s">
        <v>82</v>
      </c>
      <c r="F1057" s="27">
        <v>1574</v>
      </c>
      <c r="G1057" s="27">
        <v>1574</v>
      </c>
      <c r="H1057" s="161">
        <v>5.5</v>
      </c>
      <c r="I1057" s="174">
        <v>29.15</v>
      </c>
      <c r="J1057" s="143">
        <f t="shared" si="89"/>
        <v>34.65</v>
      </c>
      <c r="K1057" s="143">
        <f t="shared" si="90"/>
        <v>8657</v>
      </c>
      <c r="L1057" s="143">
        <f t="shared" si="91"/>
        <v>45882.1</v>
      </c>
      <c r="M1057" s="143">
        <f t="shared" si="92"/>
        <v>54539.1</v>
      </c>
      <c r="N1057" s="29">
        <f t="shared" si="88"/>
        <v>1.8248013873002098E-2</v>
      </c>
    </row>
    <row r="1058" spans="1:14" ht="18" x14ac:dyDescent="0.25">
      <c r="A1058" s="23" t="s">
        <v>1471</v>
      </c>
      <c r="B1058" s="23" t="s">
        <v>1472</v>
      </c>
      <c r="C1058" s="31" t="s">
        <v>364</v>
      </c>
      <c r="D1058" s="23" t="s">
        <v>1473</v>
      </c>
      <c r="E1058" s="26" t="s">
        <v>82</v>
      </c>
      <c r="F1058" s="27">
        <v>464</v>
      </c>
      <c r="G1058" s="27">
        <v>464</v>
      </c>
      <c r="H1058" s="161">
        <v>10.82</v>
      </c>
      <c r="I1058" s="174">
        <v>41.6</v>
      </c>
      <c r="J1058" s="143">
        <f t="shared" si="89"/>
        <v>52.42</v>
      </c>
      <c r="K1058" s="143">
        <f t="shared" si="90"/>
        <v>5020.4799999999996</v>
      </c>
      <c r="L1058" s="143">
        <f t="shared" si="91"/>
        <v>19302.400000000001</v>
      </c>
      <c r="M1058" s="143">
        <f t="shared" si="92"/>
        <v>24322.880000000001</v>
      </c>
      <c r="N1058" s="29">
        <f t="shared" si="88"/>
        <v>8.1380927017747871E-3</v>
      </c>
    </row>
    <row r="1059" spans="1:14" ht="36" x14ac:dyDescent="0.25">
      <c r="A1059" s="32" t="s">
        <v>1474</v>
      </c>
      <c r="B1059" s="33">
        <v>91871</v>
      </c>
      <c r="C1059" s="26" t="s">
        <v>92</v>
      </c>
      <c r="D1059" s="30" t="s">
        <v>1475</v>
      </c>
      <c r="E1059" s="26" t="s">
        <v>203</v>
      </c>
      <c r="F1059" s="27">
        <v>78</v>
      </c>
      <c r="G1059" s="27">
        <v>78</v>
      </c>
      <c r="H1059" s="161">
        <v>5.92</v>
      </c>
      <c r="I1059" s="174">
        <v>6.54</v>
      </c>
      <c r="J1059" s="143">
        <f t="shared" si="89"/>
        <v>12.46</v>
      </c>
      <c r="K1059" s="143">
        <f t="shared" si="90"/>
        <v>461.76</v>
      </c>
      <c r="L1059" s="143">
        <f t="shared" si="91"/>
        <v>510.12</v>
      </c>
      <c r="M1059" s="143">
        <f t="shared" si="92"/>
        <v>971.88</v>
      </c>
      <c r="N1059" s="29">
        <f t="shared" si="88"/>
        <v>3.2517734474703984E-4</v>
      </c>
    </row>
    <row r="1060" spans="1:14" ht="18" x14ac:dyDescent="0.25">
      <c r="A1060" s="23" t="s">
        <v>1476</v>
      </c>
      <c r="B1060" s="23" t="s">
        <v>1477</v>
      </c>
      <c r="C1060" s="31" t="s">
        <v>364</v>
      </c>
      <c r="D1060" s="23" t="s">
        <v>1478</v>
      </c>
      <c r="E1060" s="26" t="s">
        <v>366</v>
      </c>
      <c r="F1060" s="27">
        <v>26</v>
      </c>
      <c r="G1060" s="27">
        <v>26</v>
      </c>
      <c r="H1060" s="161">
        <v>10.47</v>
      </c>
      <c r="I1060" s="174">
        <v>34.42</v>
      </c>
      <c r="J1060" s="143">
        <f t="shared" si="89"/>
        <v>44.89</v>
      </c>
      <c r="K1060" s="143">
        <f t="shared" si="90"/>
        <v>272.22000000000003</v>
      </c>
      <c r="L1060" s="143">
        <f t="shared" si="91"/>
        <v>894.92</v>
      </c>
      <c r="M1060" s="143">
        <f t="shared" si="92"/>
        <v>1167.1400000000001</v>
      </c>
      <c r="N1060" s="29">
        <f t="shared" si="88"/>
        <v>3.9050858763227983E-4</v>
      </c>
    </row>
    <row r="1061" spans="1:14" ht="18" x14ac:dyDescent="0.25">
      <c r="A1061" s="23" t="s">
        <v>1479</v>
      </c>
      <c r="B1061" s="23" t="s">
        <v>1480</v>
      </c>
      <c r="C1061" s="31" t="s">
        <v>364</v>
      </c>
      <c r="D1061" s="23" t="s">
        <v>1481</v>
      </c>
      <c r="E1061" s="26" t="s">
        <v>366</v>
      </c>
      <c r="F1061" s="27">
        <v>37</v>
      </c>
      <c r="G1061" s="27">
        <v>37</v>
      </c>
      <c r="H1061" s="161">
        <v>11.61</v>
      </c>
      <c r="I1061" s="174">
        <v>264.58999999999997</v>
      </c>
      <c r="J1061" s="143">
        <f t="shared" si="89"/>
        <v>276.2</v>
      </c>
      <c r="K1061" s="143">
        <f t="shared" si="90"/>
        <v>429.57</v>
      </c>
      <c r="L1061" s="143">
        <f t="shared" si="91"/>
        <v>9789.83</v>
      </c>
      <c r="M1061" s="143">
        <f t="shared" si="92"/>
        <v>10219.4</v>
      </c>
      <c r="N1061" s="29">
        <f t="shared" si="88"/>
        <v>3.419267149141765E-3</v>
      </c>
    </row>
    <row r="1062" spans="1:14" ht="27" x14ac:dyDescent="0.25">
      <c r="A1062" s="23" t="s">
        <v>1482</v>
      </c>
      <c r="B1062" s="23" t="s">
        <v>1483</v>
      </c>
      <c r="C1062" s="31" t="s">
        <v>364</v>
      </c>
      <c r="D1062" s="23" t="s">
        <v>1484</v>
      </c>
      <c r="E1062" s="26" t="s">
        <v>366</v>
      </c>
      <c r="F1062" s="27">
        <v>1</v>
      </c>
      <c r="G1062" s="27">
        <v>1</v>
      </c>
      <c r="H1062" s="161">
        <v>69.84</v>
      </c>
      <c r="I1062" s="174">
        <v>526.78</v>
      </c>
      <c r="J1062" s="143">
        <f t="shared" si="89"/>
        <v>596.62</v>
      </c>
      <c r="K1062" s="143">
        <f t="shared" si="90"/>
        <v>69.84</v>
      </c>
      <c r="L1062" s="143">
        <f t="shared" si="91"/>
        <v>526.78</v>
      </c>
      <c r="M1062" s="143">
        <f t="shared" si="92"/>
        <v>596.62</v>
      </c>
      <c r="N1062" s="29">
        <f t="shared" si="88"/>
        <v>1.9962063981456446E-4</v>
      </c>
    </row>
    <row r="1063" spans="1:14" ht="18" x14ac:dyDescent="0.25">
      <c r="A1063" s="23" t="s">
        <v>1485</v>
      </c>
      <c r="B1063" s="24">
        <v>96985</v>
      </c>
      <c r="C1063" s="31" t="s">
        <v>92</v>
      </c>
      <c r="D1063" s="23" t="s">
        <v>1382</v>
      </c>
      <c r="E1063" s="26" t="s">
        <v>366</v>
      </c>
      <c r="F1063" s="27">
        <v>20</v>
      </c>
      <c r="G1063" s="27">
        <v>20</v>
      </c>
      <c r="H1063" s="161">
        <v>8.83</v>
      </c>
      <c r="I1063" s="174">
        <v>69.45</v>
      </c>
      <c r="J1063" s="143">
        <f t="shared" si="89"/>
        <v>78.28</v>
      </c>
      <c r="K1063" s="143">
        <f t="shared" si="90"/>
        <v>176.6</v>
      </c>
      <c r="L1063" s="143">
        <f t="shared" si="91"/>
        <v>1389</v>
      </c>
      <c r="M1063" s="143">
        <f t="shared" si="92"/>
        <v>1565.6</v>
      </c>
      <c r="N1063" s="29">
        <f t="shared" si="88"/>
        <v>5.2382768545084326E-4</v>
      </c>
    </row>
    <row r="1064" spans="1:14" ht="36" x14ac:dyDescent="0.25">
      <c r="A1064" s="32" t="s">
        <v>1486</v>
      </c>
      <c r="B1064" s="33">
        <v>95802</v>
      </c>
      <c r="C1064" s="26" t="s">
        <v>92</v>
      </c>
      <c r="D1064" s="30" t="s">
        <v>1487</v>
      </c>
      <c r="E1064" s="26" t="s">
        <v>366</v>
      </c>
      <c r="F1064" s="27">
        <v>26</v>
      </c>
      <c r="G1064" s="27">
        <v>26</v>
      </c>
      <c r="H1064" s="161">
        <v>18.8</v>
      </c>
      <c r="I1064" s="174">
        <v>23.9</v>
      </c>
      <c r="J1064" s="143">
        <f t="shared" si="89"/>
        <v>42.7</v>
      </c>
      <c r="K1064" s="143">
        <f t="shared" si="90"/>
        <v>488.8</v>
      </c>
      <c r="L1064" s="143">
        <f t="shared" si="91"/>
        <v>621.4</v>
      </c>
      <c r="M1064" s="143">
        <f t="shared" si="92"/>
        <v>1110.2</v>
      </c>
      <c r="N1064" s="29">
        <f t="shared" si="88"/>
        <v>3.7145726647133768E-4</v>
      </c>
    </row>
    <row r="1065" spans="1:14" ht="27" x14ac:dyDescent="0.25">
      <c r="A1065" s="23" t="s">
        <v>1488</v>
      </c>
      <c r="B1065" s="23" t="s">
        <v>1489</v>
      </c>
      <c r="C1065" s="31" t="s">
        <v>364</v>
      </c>
      <c r="D1065" s="23" t="s">
        <v>1490</v>
      </c>
      <c r="E1065" s="26" t="s">
        <v>366</v>
      </c>
      <c r="F1065" s="27">
        <v>156</v>
      </c>
      <c r="G1065" s="27">
        <v>156</v>
      </c>
      <c r="H1065" s="161">
        <v>11.98</v>
      </c>
      <c r="I1065" s="174">
        <v>4.24</v>
      </c>
      <c r="J1065" s="143">
        <f t="shared" si="89"/>
        <v>16.22</v>
      </c>
      <c r="K1065" s="143">
        <f t="shared" si="90"/>
        <v>1868.88</v>
      </c>
      <c r="L1065" s="143">
        <f t="shared" si="91"/>
        <v>661.44</v>
      </c>
      <c r="M1065" s="143">
        <f t="shared" si="92"/>
        <v>2530.3200000000002</v>
      </c>
      <c r="N1065" s="29">
        <f t="shared" si="88"/>
        <v>8.4660939515200423E-4</v>
      </c>
    </row>
    <row r="1066" spans="1:14" x14ac:dyDescent="0.25">
      <c r="A1066" s="19" t="s">
        <v>1491</v>
      </c>
      <c r="B1066" s="20"/>
      <c r="C1066" s="20"/>
      <c r="D1066" s="19" t="s">
        <v>1492</v>
      </c>
      <c r="E1066" s="21"/>
      <c r="F1066" s="21"/>
      <c r="G1066" s="21"/>
      <c r="H1066" s="160"/>
      <c r="I1066" s="173"/>
      <c r="J1066" s="141"/>
      <c r="K1066" s="142"/>
      <c r="L1066" s="142"/>
      <c r="M1066" s="142">
        <f>SUM(M1067:M1081)</f>
        <v>34029.49</v>
      </c>
      <c r="N1066" s="22">
        <f t="shared" si="88"/>
        <v>1.1385787547120985E-2</v>
      </c>
    </row>
    <row r="1067" spans="1:14" ht="27" x14ac:dyDescent="0.25">
      <c r="A1067" s="64">
        <v>41699</v>
      </c>
      <c r="B1067" s="24">
        <v>93358</v>
      </c>
      <c r="C1067" s="31" t="s">
        <v>92</v>
      </c>
      <c r="D1067" s="30" t="s">
        <v>568</v>
      </c>
      <c r="E1067" s="26" t="s">
        <v>23</v>
      </c>
      <c r="F1067" s="27">
        <v>11.68</v>
      </c>
      <c r="G1067" s="27">
        <v>11.68</v>
      </c>
      <c r="H1067" s="161">
        <v>48.65</v>
      </c>
      <c r="I1067" s="174">
        <v>21.52</v>
      </c>
      <c r="J1067" s="143">
        <f t="shared" si="89"/>
        <v>70.17</v>
      </c>
      <c r="K1067" s="143">
        <f t="shared" si="90"/>
        <v>568.23</v>
      </c>
      <c r="L1067" s="143">
        <f t="shared" si="91"/>
        <v>251.35</v>
      </c>
      <c r="M1067" s="143">
        <f t="shared" si="92"/>
        <v>819.58</v>
      </c>
      <c r="N1067" s="29">
        <f t="shared" si="88"/>
        <v>2.7421991213707342E-4</v>
      </c>
    </row>
    <row r="1068" spans="1:14" ht="18" x14ac:dyDescent="0.25">
      <c r="A1068" s="64">
        <v>41700</v>
      </c>
      <c r="B1068" s="24">
        <v>93382</v>
      </c>
      <c r="C1068" s="31" t="s">
        <v>92</v>
      </c>
      <c r="D1068" s="23" t="s">
        <v>1338</v>
      </c>
      <c r="E1068" s="26" t="s">
        <v>23</v>
      </c>
      <c r="F1068" s="27">
        <v>11.36</v>
      </c>
      <c r="G1068" s="27">
        <v>11.36</v>
      </c>
      <c r="H1068" s="161">
        <v>17.649999999999999</v>
      </c>
      <c r="I1068" s="174">
        <v>9.9700000000000006</v>
      </c>
      <c r="J1068" s="143">
        <f t="shared" si="89"/>
        <v>27.619999999999997</v>
      </c>
      <c r="K1068" s="143">
        <f t="shared" si="90"/>
        <v>200.5</v>
      </c>
      <c r="L1068" s="143">
        <f t="shared" si="91"/>
        <v>113.25</v>
      </c>
      <c r="M1068" s="143">
        <f t="shared" si="92"/>
        <v>313.76</v>
      </c>
      <c r="N1068" s="29">
        <f t="shared" si="88"/>
        <v>1.049796720663366E-4</v>
      </c>
    </row>
    <row r="1069" spans="1:14" ht="27" x14ac:dyDescent="0.25">
      <c r="A1069" s="64">
        <v>41701</v>
      </c>
      <c r="B1069" s="24">
        <v>94499</v>
      </c>
      <c r="C1069" s="31" t="s">
        <v>92</v>
      </c>
      <c r="D1069" s="23" t="s">
        <v>1493</v>
      </c>
      <c r="E1069" s="26" t="s">
        <v>366</v>
      </c>
      <c r="F1069" s="27">
        <v>2</v>
      </c>
      <c r="G1069" s="27">
        <v>2</v>
      </c>
      <c r="H1069" s="161">
        <v>15.62</v>
      </c>
      <c r="I1069" s="174">
        <v>255.8</v>
      </c>
      <c r="J1069" s="143">
        <f t="shared" si="89"/>
        <v>271.42</v>
      </c>
      <c r="K1069" s="143">
        <f t="shared" si="90"/>
        <v>31.24</v>
      </c>
      <c r="L1069" s="143">
        <f t="shared" si="91"/>
        <v>511.6</v>
      </c>
      <c r="M1069" s="143">
        <f t="shared" si="92"/>
        <v>542.84</v>
      </c>
      <c r="N1069" s="29">
        <f t="shared" si="88"/>
        <v>1.8162661009845158E-4</v>
      </c>
    </row>
    <row r="1070" spans="1:14" ht="36" customHeight="1" x14ac:dyDescent="0.25">
      <c r="A1070" s="63">
        <v>41702</v>
      </c>
      <c r="B1070" s="33">
        <v>92342</v>
      </c>
      <c r="C1070" s="26" t="s">
        <v>92</v>
      </c>
      <c r="D1070" s="23" t="s">
        <v>1494</v>
      </c>
      <c r="E1070" s="26" t="s">
        <v>203</v>
      </c>
      <c r="F1070" s="27">
        <v>100.92</v>
      </c>
      <c r="G1070" s="27">
        <v>100.92</v>
      </c>
      <c r="H1070" s="161">
        <v>17.88</v>
      </c>
      <c r="I1070" s="174">
        <v>84</v>
      </c>
      <c r="J1070" s="143">
        <f t="shared" si="89"/>
        <v>101.88</v>
      </c>
      <c r="K1070" s="143">
        <f t="shared" si="90"/>
        <v>1804.44</v>
      </c>
      <c r="L1070" s="143">
        <f t="shared" si="91"/>
        <v>8477.2800000000007</v>
      </c>
      <c r="M1070" s="143">
        <f t="shared" si="92"/>
        <v>10281.719999999999</v>
      </c>
      <c r="N1070" s="29">
        <f t="shared" si="88"/>
        <v>3.4401185424461191E-3</v>
      </c>
    </row>
    <row r="1071" spans="1:14" ht="36" x14ac:dyDescent="0.25">
      <c r="A1071" s="64">
        <v>41703</v>
      </c>
      <c r="B1071" s="24">
        <v>92347</v>
      </c>
      <c r="C1071" s="31" t="s">
        <v>92</v>
      </c>
      <c r="D1071" s="23" t="s">
        <v>1495</v>
      </c>
      <c r="E1071" s="26" t="s">
        <v>366</v>
      </c>
      <c r="F1071" s="27">
        <v>16</v>
      </c>
      <c r="G1071" s="27">
        <v>16</v>
      </c>
      <c r="H1071" s="161">
        <v>24.13</v>
      </c>
      <c r="I1071" s="174">
        <v>74.88</v>
      </c>
      <c r="J1071" s="143">
        <f t="shared" si="89"/>
        <v>99.009999999999991</v>
      </c>
      <c r="K1071" s="143">
        <f t="shared" si="90"/>
        <v>386.08</v>
      </c>
      <c r="L1071" s="143">
        <f t="shared" si="91"/>
        <v>1198.08</v>
      </c>
      <c r="M1071" s="143">
        <f t="shared" si="92"/>
        <v>1584.16</v>
      </c>
      <c r="N1071" s="29">
        <f t="shared" si="88"/>
        <v>5.3003759975971381E-4</v>
      </c>
    </row>
    <row r="1072" spans="1:14" ht="54" x14ac:dyDescent="0.25">
      <c r="A1072" s="63">
        <v>41704</v>
      </c>
      <c r="B1072" s="33">
        <v>94473</v>
      </c>
      <c r="C1072" s="26" t="s">
        <v>92</v>
      </c>
      <c r="D1072" s="23" t="s">
        <v>1496</v>
      </c>
      <c r="E1072" s="26" t="s">
        <v>366</v>
      </c>
      <c r="F1072" s="27">
        <v>7</v>
      </c>
      <c r="G1072" s="27">
        <v>7</v>
      </c>
      <c r="H1072" s="161">
        <v>17.940000000000001</v>
      </c>
      <c r="I1072" s="174">
        <v>100.91</v>
      </c>
      <c r="J1072" s="143">
        <f t="shared" si="89"/>
        <v>118.85</v>
      </c>
      <c r="K1072" s="143">
        <f t="shared" si="90"/>
        <v>125.58</v>
      </c>
      <c r="L1072" s="143">
        <f t="shared" si="91"/>
        <v>706.37</v>
      </c>
      <c r="M1072" s="143">
        <f t="shared" si="92"/>
        <v>831.95</v>
      </c>
      <c r="N1072" s="29">
        <f t="shared" si="88"/>
        <v>2.7835873972331952E-4</v>
      </c>
    </row>
    <row r="1073" spans="1:14" ht="45" customHeight="1" x14ac:dyDescent="0.25">
      <c r="A1073" s="63">
        <v>41705</v>
      </c>
      <c r="B1073" s="33">
        <v>94478</v>
      </c>
      <c r="C1073" s="26" t="s">
        <v>92</v>
      </c>
      <c r="D1073" s="23" t="s">
        <v>1497</v>
      </c>
      <c r="E1073" s="26" t="s">
        <v>366</v>
      </c>
      <c r="F1073" s="27">
        <v>2</v>
      </c>
      <c r="G1073" s="27">
        <v>2</v>
      </c>
      <c r="H1073" s="161">
        <v>23.9</v>
      </c>
      <c r="I1073" s="174">
        <v>139.68</v>
      </c>
      <c r="J1073" s="143">
        <f t="shared" si="89"/>
        <v>163.58000000000001</v>
      </c>
      <c r="K1073" s="143">
        <f t="shared" si="90"/>
        <v>47.8</v>
      </c>
      <c r="L1073" s="143">
        <f t="shared" si="91"/>
        <v>279.36</v>
      </c>
      <c r="M1073" s="143">
        <f t="shared" si="92"/>
        <v>327.16000000000003</v>
      </c>
      <c r="N1073" s="29">
        <f t="shared" si="88"/>
        <v>1.0946312312985303E-4</v>
      </c>
    </row>
    <row r="1074" spans="1:14" ht="36" x14ac:dyDescent="0.25">
      <c r="A1074" s="64">
        <v>41706</v>
      </c>
      <c r="B1074" s="24">
        <v>92346</v>
      </c>
      <c r="C1074" s="31" t="s">
        <v>92</v>
      </c>
      <c r="D1074" s="30" t="s">
        <v>1498</v>
      </c>
      <c r="E1074" s="26" t="s">
        <v>366</v>
      </c>
      <c r="F1074" s="27">
        <v>3</v>
      </c>
      <c r="G1074" s="27">
        <v>3</v>
      </c>
      <c r="H1074" s="161">
        <v>24.13</v>
      </c>
      <c r="I1074" s="174">
        <v>64.099999999999994</v>
      </c>
      <c r="J1074" s="143">
        <f t="shared" si="89"/>
        <v>88.22999999999999</v>
      </c>
      <c r="K1074" s="143">
        <f t="shared" si="90"/>
        <v>72.39</v>
      </c>
      <c r="L1074" s="143">
        <f t="shared" si="91"/>
        <v>192.3</v>
      </c>
      <c r="M1074" s="143">
        <f t="shared" si="92"/>
        <v>264.69</v>
      </c>
      <c r="N1074" s="29">
        <f t="shared" si="88"/>
        <v>8.8561541940459693E-5</v>
      </c>
    </row>
    <row r="1075" spans="1:14" ht="18" x14ac:dyDescent="0.25">
      <c r="A1075" s="64">
        <v>41707</v>
      </c>
      <c r="B1075" s="23" t="s">
        <v>1499</v>
      </c>
      <c r="C1075" s="31" t="s">
        <v>364</v>
      </c>
      <c r="D1075" s="23" t="s">
        <v>1500</v>
      </c>
      <c r="E1075" s="26" t="s">
        <v>366</v>
      </c>
      <c r="F1075" s="27">
        <v>1</v>
      </c>
      <c r="G1075" s="27">
        <v>1</v>
      </c>
      <c r="H1075" s="161">
        <v>13.26</v>
      </c>
      <c r="I1075" s="174">
        <v>107.59</v>
      </c>
      <c r="J1075" s="143">
        <f t="shared" si="89"/>
        <v>120.85000000000001</v>
      </c>
      <c r="K1075" s="143">
        <f t="shared" si="90"/>
        <v>13.26</v>
      </c>
      <c r="L1075" s="143">
        <f t="shared" si="91"/>
        <v>107.59</v>
      </c>
      <c r="M1075" s="143">
        <f t="shared" si="92"/>
        <v>120.85</v>
      </c>
      <c r="N1075" s="29">
        <f t="shared" si="88"/>
        <v>4.0434706046713343E-5</v>
      </c>
    </row>
    <row r="1076" spans="1:14" ht="36" customHeight="1" x14ac:dyDescent="0.25">
      <c r="A1076" s="77">
        <v>40251</v>
      </c>
      <c r="B1076" s="32" t="s">
        <v>1501</v>
      </c>
      <c r="C1076" s="26" t="s">
        <v>364</v>
      </c>
      <c r="D1076" s="23" t="s">
        <v>1502</v>
      </c>
      <c r="E1076" s="26" t="s">
        <v>366</v>
      </c>
      <c r="F1076" s="27">
        <v>3</v>
      </c>
      <c r="G1076" s="27">
        <v>3</v>
      </c>
      <c r="H1076" s="161">
        <v>104.44</v>
      </c>
      <c r="I1076" s="174">
        <v>2789.02</v>
      </c>
      <c r="J1076" s="143">
        <f t="shared" si="89"/>
        <v>2893.46</v>
      </c>
      <c r="K1076" s="143">
        <f t="shared" si="90"/>
        <v>313.32</v>
      </c>
      <c r="L1076" s="143">
        <f t="shared" si="91"/>
        <v>8367.06</v>
      </c>
      <c r="M1076" s="143">
        <f t="shared" si="92"/>
        <v>8680.3799999999992</v>
      </c>
      <c r="N1076" s="29">
        <f t="shared" si="88"/>
        <v>2.9043327569198969E-3</v>
      </c>
    </row>
    <row r="1077" spans="1:14" ht="18" x14ac:dyDescent="0.25">
      <c r="A1077" s="78">
        <v>40616</v>
      </c>
      <c r="B1077" s="23" t="s">
        <v>1503</v>
      </c>
      <c r="C1077" s="31" t="s">
        <v>364</v>
      </c>
      <c r="D1077" s="23" t="s">
        <v>1504</v>
      </c>
      <c r="E1077" s="26" t="s">
        <v>366</v>
      </c>
      <c r="F1077" s="27">
        <v>1</v>
      </c>
      <c r="G1077" s="27">
        <v>1</v>
      </c>
      <c r="H1077" s="161">
        <v>122.21</v>
      </c>
      <c r="I1077" s="174">
        <v>1189.79</v>
      </c>
      <c r="J1077" s="143">
        <f t="shared" si="89"/>
        <v>1312</v>
      </c>
      <c r="K1077" s="143">
        <f t="shared" si="90"/>
        <v>122.21</v>
      </c>
      <c r="L1077" s="143">
        <f t="shared" si="91"/>
        <v>1189.79</v>
      </c>
      <c r="M1077" s="143">
        <f t="shared" si="92"/>
        <v>1312</v>
      </c>
      <c r="N1077" s="29">
        <f t="shared" si="88"/>
        <v>4.3897670114429382E-4</v>
      </c>
    </row>
    <row r="1078" spans="1:14" ht="27" x14ac:dyDescent="0.25">
      <c r="A1078" s="78">
        <v>40982</v>
      </c>
      <c r="B1078" s="23" t="s">
        <v>1505</v>
      </c>
      <c r="C1078" s="31" t="s">
        <v>364</v>
      </c>
      <c r="D1078" s="30" t="s">
        <v>1506</v>
      </c>
      <c r="E1078" s="26" t="s">
        <v>366</v>
      </c>
      <c r="F1078" s="27">
        <v>3</v>
      </c>
      <c r="G1078" s="27">
        <v>3</v>
      </c>
      <c r="H1078" s="161">
        <v>166.2</v>
      </c>
      <c r="I1078" s="174">
        <v>1065.4000000000001</v>
      </c>
      <c r="J1078" s="143">
        <f t="shared" si="89"/>
        <v>1231.6000000000001</v>
      </c>
      <c r="K1078" s="143">
        <f t="shared" si="90"/>
        <v>498.6</v>
      </c>
      <c r="L1078" s="143">
        <f t="shared" si="91"/>
        <v>3196.2</v>
      </c>
      <c r="M1078" s="143">
        <f t="shared" si="92"/>
        <v>3694.8</v>
      </c>
      <c r="N1078" s="29">
        <f t="shared" si="88"/>
        <v>1.2362279842895859E-3</v>
      </c>
    </row>
    <row r="1079" spans="1:14" ht="18" x14ac:dyDescent="0.25">
      <c r="A1079" s="78">
        <v>41347</v>
      </c>
      <c r="B1079" s="23" t="s">
        <v>1507</v>
      </c>
      <c r="C1079" s="31" t="s">
        <v>364</v>
      </c>
      <c r="D1079" s="23" t="s">
        <v>1508</v>
      </c>
      <c r="E1079" s="26" t="s">
        <v>366</v>
      </c>
      <c r="F1079" s="27">
        <v>3</v>
      </c>
      <c r="G1079" s="27">
        <v>3</v>
      </c>
      <c r="H1079" s="161">
        <v>12.02</v>
      </c>
      <c r="I1079" s="174">
        <v>106.18</v>
      </c>
      <c r="J1079" s="143">
        <f t="shared" si="89"/>
        <v>118.2</v>
      </c>
      <c r="K1079" s="143">
        <f t="shared" si="90"/>
        <v>36.06</v>
      </c>
      <c r="L1079" s="143">
        <f t="shared" si="91"/>
        <v>318.54000000000002</v>
      </c>
      <c r="M1079" s="143">
        <f t="shared" si="92"/>
        <v>354.6</v>
      </c>
      <c r="N1079" s="29">
        <f t="shared" si="88"/>
        <v>1.1864416023305381E-4</v>
      </c>
    </row>
    <row r="1080" spans="1:14" ht="18" x14ac:dyDescent="0.25">
      <c r="A1080" s="78">
        <v>41712</v>
      </c>
      <c r="B1080" s="23" t="s">
        <v>1509</v>
      </c>
      <c r="C1080" s="31" t="s">
        <v>364</v>
      </c>
      <c r="D1080" s="23" t="s">
        <v>1510</v>
      </c>
      <c r="E1080" s="26" t="s">
        <v>366</v>
      </c>
      <c r="F1080" s="27">
        <v>1</v>
      </c>
      <c r="G1080" s="27">
        <v>1</v>
      </c>
      <c r="H1080" s="161">
        <v>320.38</v>
      </c>
      <c r="I1080" s="174">
        <v>4081</v>
      </c>
      <c r="J1080" s="143">
        <f t="shared" si="89"/>
        <v>4401.38</v>
      </c>
      <c r="K1080" s="143">
        <f t="shared" si="90"/>
        <v>320.38</v>
      </c>
      <c r="L1080" s="143">
        <f t="shared" si="91"/>
        <v>4081</v>
      </c>
      <c r="M1080" s="143">
        <f t="shared" si="92"/>
        <v>4401.38</v>
      </c>
      <c r="N1080" s="29">
        <f t="shared" si="88"/>
        <v>1.4726396896970061E-3</v>
      </c>
    </row>
    <row r="1081" spans="1:14" ht="45" x14ac:dyDescent="0.25">
      <c r="A1081" s="77">
        <v>42077</v>
      </c>
      <c r="B1081" s="33">
        <v>100725</v>
      </c>
      <c r="C1081" s="26" t="s">
        <v>92</v>
      </c>
      <c r="D1081" s="30" t="s">
        <v>1511</v>
      </c>
      <c r="E1081" s="26" t="s">
        <v>27</v>
      </c>
      <c r="F1081" s="27">
        <v>20.62</v>
      </c>
      <c r="G1081" s="27">
        <v>20.62</v>
      </c>
      <c r="H1081" s="161">
        <v>10.94</v>
      </c>
      <c r="I1081" s="174">
        <v>13.29</v>
      </c>
      <c r="J1081" s="143">
        <f t="shared" si="89"/>
        <v>24.229999999999997</v>
      </c>
      <c r="K1081" s="143">
        <f t="shared" si="90"/>
        <v>225.58</v>
      </c>
      <c r="L1081" s="143">
        <f t="shared" si="91"/>
        <v>274.02999999999997</v>
      </c>
      <c r="M1081" s="143">
        <f t="shared" si="92"/>
        <v>499.62</v>
      </c>
      <c r="N1081" s="29">
        <f t="shared" si="88"/>
        <v>1.671658074891098E-4</v>
      </c>
    </row>
    <row r="1082" spans="1:14" x14ac:dyDescent="0.25">
      <c r="A1082" s="19" t="s">
        <v>1512</v>
      </c>
      <c r="B1082" s="49"/>
      <c r="C1082" s="49"/>
      <c r="D1082" s="19" t="s">
        <v>1513</v>
      </c>
      <c r="E1082" s="21"/>
      <c r="F1082" s="21"/>
      <c r="G1082" s="21"/>
      <c r="H1082" s="160"/>
      <c r="I1082" s="173"/>
      <c r="J1082" s="141"/>
      <c r="K1082" s="142"/>
      <c r="L1082" s="142"/>
      <c r="M1082" s="142">
        <f>SUM(M1083:M1089)</f>
        <v>4327.6500000000005</v>
      </c>
      <c r="N1082" s="22">
        <f t="shared" si="88"/>
        <v>1.447970671270658E-3</v>
      </c>
    </row>
    <row r="1083" spans="1:14" ht="18" customHeight="1" x14ac:dyDescent="0.25">
      <c r="A1083" s="64">
        <v>41730</v>
      </c>
      <c r="B1083" s="23" t="s">
        <v>1514</v>
      </c>
      <c r="C1083" s="31" t="s">
        <v>364</v>
      </c>
      <c r="D1083" s="30" t="s">
        <v>1515</v>
      </c>
      <c r="E1083" s="26" t="s">
        <v>366</v>
      </c>
      <c r="F1083" s="27">
        <v>1</v>
      </c>
      <c r="G1083" s="27">
        <v>1</v>
      </c>
      <c r="H1083" s="161">
        <v>132.35</v>
      </c>
      <c r="I1083" s="174">
        <v>520.72</v>
      </c>
      <c r="J1083" s="143">
        <f t="shared" si="89"/>
        <v>653.07000000000005</v>
      </c>
      <c r="K1083" s="143">
        <f t="shared" si="90"/>
        <v>132.35</v>
      </c>
      <c r="L1083" s="143">
        <f t="shared" si="91"/>
        <v>520.72</v>
      </c>
      <c r="M1083" s="143">
        <f t="shared" si="92"/>
        <v>653.07000000000005</v>
      </c>
      <c r="N1083" s="29">
        <f t="shared" si="88"/>
        <v>2.1850801388437804E-4</v>
      </c>
    </row>
    <row r="1084" spans="1:14" ht="18" x14ac:dyDescent="0.25">
      <c r="A1084" s="64">
        <v>41731</v>
      </c>
      <c r="B1084" s="23" t="s">
        <v>1516</v>
      </c>
      <c r="C1084" s="31" t="s">
        <v>364</v>
      </c>
      <c r="D1084" s="23" t="s">
        <v>1517</v>
      </c>
      <c r="E1084" s="26" t="s">
        <v>366</v>
      </c>
      <c r="F1084" s="27">
        <v>3</v>
      </c>
      <c r="G1084" s="27">
        <v>3</v>
      </c>
      <c r="H1084" s="161">
        <v>12.02</v>
      </c>
      <c r="I1084" s="174">
        <v>43.83</v>
      </c>
      <c r="J1084" s="143">
        <f t="shared" si="89"/>
        <v>55.849999999999994</v>
      </c>
      <c r="K1084" s="143">
        <f t="shared" si="90"/>
        <v>36.06</v>
      </c>
      <c r="L1084" s="143">
        <f t="shared" si="91"/>
        <v>131.49</v>
      </c>
      <c r="M1084" s="143">
        <f t="shared" si="92"/>
        <v>167.55</v>
      </c>
      <c r="N1084" s="29">
        <f t="shared" si="88"/>
        <v>5.6059867588968319E-5</v>
      </c>
    </row>
    <row r="1085" spans="1:14" ht="18" x14ac:dyDescent="0.25">
      <c r="A1085" s="64">
        <v>41732</v>
      </c>
      <c r="B1085" s="23" t="s">
        <v>1234</v>
      </c>
      <c r="C1085" s="31" t="s">
        <v>364</v>
      </c>
      <c r="D1085" s="23" t="s">
        <v>1235</v>
      </c>
      <c r="E1085" s="26" t="s">
        <v>366</v>
      </c>
      <c r="F1085" s="27">
        <v>3</v>
      </c>
      <c r="G1085" s="27">
        <v>3</v>
      </c>
      <c r="H1085" s="161">
        <v>19.940000000000001</v>
      </c>
      <c r="I1085" s="174">
        <v>80.349999999999994</v>
      </c>
      <c r="J1085" s="143">
        <f t="shared" si="89"/>
        <v>100.28999999999999</v>
      </c>
      <c r="K1085" s="143">
        <f t="shared" si="90"/>
        <v>59.82</v>
      </c>
      <c r="L1085" s="143">
        <f t="shared" si="91"/>
        <v>241.05</v>
      </c>
      <c r="M1085" s="143">
        <f t="shared" si="92"/>
        <v>300.87</v>
      </c>
      <c r="N1085" s="29">
        <f t="shared" si="88"/>
        <v>1.0066685981195402E-4</v>
      </c>
    </row>
    <row r="1086" spans="1:14" ht="27" x14ac:dyDescent="0.25">
      <c r="A1086" s="64">
        <v>41733</v>
      </c>
      <c r="B1086" s="23" t="s">
        <v>1518</v>
      </c>
      <c r="C1086" s="31" t="s">
        <v>364</v>
      </c>
      <c r="D1086" s="23" t="s">
        <v>1519</v>
      </c>
      <c r="E1086" s="26" t="s">
        <v>82</v>
      </c>
      <c r="F1086" s="27">
        <v>118.4</v>
      </c>
      <c r="G1086" s="27">
        <v>118.4</v>
      </c>
      <c r="H1086" s="161">
        <v>0.69</v>
      </c>
      <c r="I1086" s="174">
        <v>4.3899999999999997</v>
      </c>
      <c r="J1086" s="143">
        <f t="shared" si="89"/>
        <v>5.08</v>
      </c>
      <c r="K1086" s="143">
        <f t="shared" si="90"/>
        <v>81.69</v>
      </c>
      <c r="L1086" s="143">
        <f t="shared" si="91"/>
        <v>519.77</v>
      </c>
      <c r="M1086" s="143">
        <f t="shared" si="92"/>
        <v>601.47</v>
      </c>
      <c r="N1086" s="29">
        <f t="shared" si="88"/>
        <v>2.012433814308372E-4</v>
      </c>
    </row>
    <row r="1087" spans="1:14" ht="36" x14ac:dyDescent="0.25">
      <c r="A1087" s="63">
        <v>41734</v>
      </c>
      <c r="B1087" s="33">
        <v>95745</v>
      </c>
      <c r="C1087" s="26" t="s">
        <v>92</v>
      </c>
      <c r="D1087" s="23" t="s">
        <v>1520</v>
      </c>
      <c r="E1087" s="26" t="s">
        <v>203</v>
      </c>
      <c r="F1087" s="27">
        <v>118.4</v>
      </c>
      <c r="G1087" s="27">
        <v>118.4</v>
      </c>
      <c r="H1087" s="161">
        <v>5.65</v>
      </c>
      <c r="I1087" s="174">
        <v>13.57</v>
      </c>
      <c r="J1087" s="143">
        <f t="shared" si="89"/>
        <v>19.22</v>
      </c>
      <c r="K1087" s="143">
        <f t="shared" si="90"/>
        <v>668.96</v>
      </c>
      <c r="L1087" s="143">
        <f t="shared" si="91"/>
        <v>1606.68</v>
      </c>
      <c r="M1087" s="143">
        <f t="shared" si="92"/>
        <v>2275.64</v>
      </c>
      <c r="N1087" s="29">
        <f t="shared" si="88"/>
        <v>7.613970580731713E-4</v>
      </c>
    </row>
    <row r="1088" spans="1:14" ht="18" x14ac:dyDescent="0.25">
      <c r="A1088" s="64">
        <v>41735</v>
      </c>
      <c r="B1088" s="23" t="s">
        <v>1521</v>
      </c>
      <c r="C1088" s="31" t="s">
        <v>364</v>
      </c>
      <c r="D1088" s="23" t="s">
        <v>1522</v>
      </c>
      <c r="E1088" s="26" t="s">
        <v>366</v>
      </c>
      <c r="F1088" s="27">
        <v>8</v>
      </c>
      <c r="G1088" s="27">
        <v>8</v>
      </c>
      <c r="H1088" s="161">
        <v>15.47</v>
      </c>
      <c r="I1088" s="174">
        <v>16.63</v>
      </c>
      <c r="J1088" s="143">
        <f t="shared" si="89"/>
        <v>32.1</v>
      </c>
      <c r="K1088" s="143">
        <f t="shared" si="90"/>
        <v>123.76</v>
      </c>
      <c r="L1088" s="143">
        <f t="shared" si="91"/>
        <v>133.04</v>
      </c>
      <c r="M1088" s="143">
        <f t="shared" si="92"/>
        <v>256.8</v>
      </c>
      <c r="N1088" s="29">
        <f t="shared" si="88"/>
        <v>8.5921659187389223E-5</v>
      </c>
    </row>
    <row r="1089" spans="1:14" ht="18" x14ac:dyDescent="0.25">
      <c r="A1089" s="64">
        <v>41736</v>
      </c>
      <c r="B1089" s="23" t="s">
        <v>1523</v>
      </c>
      <c r="C1089" s="31" t="s">
        <v>364</v>
      </c>
      <c r="D1089" s="23" t="s">
        <v>1524</v>
      </c>
      <c r="E1089" s="26" t="s">
        <v>17</v>
      </c>
      <c r="F1089" s="27">
        <v>1</v>
      </c>
      <c r="G1089" s="27">
        <v>1</v>
      </c>
      <c r="H1089" s="161">
        <v>56.6</v>
      </c>
      <c r="I1089" s="174">
        <v>15.65</v>
      </c>
      <c r="J1089" s="143">
        <f t="shared" si="89"/>
        <v>72.25</v>
      </c>
      <c r="K1089" s="143">
        <f t="shared" si="90"/>
        <v>56.6</v>
      </c>
      <c r="L1089" s="143">
        <f t="shared" si="91"/>
        <v>15.65</v>
      </c>
      <c r="M1089" s="143">
        <f t="shared" si="92"/>
        <v>72.25</v>
      </c>
      <c r="N1089" s="29">
        <f t="shared" si="88"/>
        <v>2.4173831293959776E-5</v>
      </c>
    </row>
    <row r="1090" spans="1:14" x14ac:dyDescent="0.25">
      <c r="A1090" s="14">
        <v>15</v>
      </c>
      <c r="B1090" s="47"/>
      <c r="C1090" s="47"/>
      <c r="D1090" s="16" t="s">
        <v>54</v>
      </c>
      <c r="E1090" s="17"/>
      <c r="F1090" s="17"/>
      <c r="G1090" s="17"/>
      <c r="H1090" s="159"/>
      <c r="I1090" s="172"/>
      <c r="J1090" s="139"/>
      <c r="K1090" s="144"/>
      <c r="L1090" s="144"/>
      <c r="M1090" s="140">
        <f>SUM(M1091:M1092)</f>
        <v>7218.7099999999991</v>
      </c>
      <c r="N1090" s="18">
        <f t="shared" si="88"/>
        <v>2.4152785840833267E-3</v>
      </c>
    </row>
    <row r="1091" spans="1:14" ht="18" customHeight="1" x14ac:dyDescent="0.25">
      <c r="A1091" s="23" t="s">
        <v>1525</v>
      </c>
      <c r="B1091" s="24">
        <v>270802</v>
      </c>
      <c r="C1091" s="25" t="s">
        <v>71</v>
      </c>
      <c r="D1091" s="30" t="s">
        <v>1526</v>
      </c>
      <c r="E1091" s="26" t="s">
        <v>775</v>
      </c>
      <c r="F1091" s="27">
        <v>1</v>
      </c>
      <c r="G1091" s="27">
        <v>1</v>
      </c>
      <c r="H1091" s="161">
        <v>96.37</v>
      </c>
      <c r="I1091" s="174">
        <v>2473.23</v>
      </c>
      <c r="J1091" s="143">
        <f t="shared" si="89"/>
        <v>2569.6</v>
      </c>
      <c r="K1091" s="143">
        <f t="shared" si="90"/>
        <v>96.37</v>
      </c>
      <c r="L1091" s="143">
        <f t="shared" si="91"/>
        <v>2473.23</v>
      </c>
      <c r="M1091" s="143">
        <f t="shared" si="92"/>
        <v>2569.6</v>
      </c>
      <c r="N1091" s="29">
        <f t="shared" si="88"/>
        <v>8.5975192931431199E-4</v>
      </c>
    </row>
    <row r="1092" spans="1:14" ht="18" x14ac:dyDescent="0.25">
      <c r="A1092" s="23" t="s">
        <v>1527</v>
      </c>
      <c r="B1092" s="24">
        <v>270501</v>
      </c>
      <c r="C1092" s="25" t="s">
        <v>71</v>
      </c>
      <c r="D1092" s="23" t="s">
        <v>940</v>
      </c>
      <c r="E1092" s="26" t="s">
        <v>27</v>
      </c>
      <c r="F1092" s="27">
        <v>2142.4499999999998</v>
      </c>
      <c r="G1092" s="27">
        <v>2142.4499999999998</v>
      </c>
      <c r="H1092" s="161">
        <v>1.1000000000000001</v>
      </c>
      <c r="I1092" s="174">
        <v>1.07</v>
      </c>
      <c r="J1092" s="143">
        <f t="shared" si="89"/>
        <v>2.17</v>
      </c>
      <c r="K1092" s="143">
        <f t="shared" si="90"/>
        <v>2356.69</v>
      </c>
      <c r="L1092" s="143">
        <f t="shared" si="91"/>
        <v>2292.42</v>
      </c>
      <c r="M1092" s="143">
        <f t="shared" si="92"/>
        <v>4649.1099999999997</v>
      </c>
      <c r="N1092" s="29">
        <f t="shared" si="88"/>
        <v>1.555526654769015E-3</v>
      </c>
    </row>
    <row r="1093" spans="1:14" ht="18" x14ac:dyDescent="0.25">
      <c r="A1093" s="14">
        <v>16</v>
      </c>
      <c r="B1093" s="47"/>
      <c r="C1093" s="47"/>
      <c r="D1093" s="16" t="s">
        <v>55</v>
      </c>
      <c r="E1093" s="17"/>
      <c r="F1093" s="17"/>
      <c r="G1093" s="17"/>
      <c r="H1093" s="159"/>
      <c r="I1093" s="172"/>
      <c r="J1093" s="139"/>
      <c r="K1093" s="144"/>
      <c r="L1093" s="144"/>
      <c r="M1093" s="140">
        <f>M1094+M1099+M1123+M1146+M1150+M1156+M1159+M1164+M1166+M1171+M1174+M1190+M1194</f>
        <v>218899.89999999997</v>
      </c>
      <c r="N1093" s="18">
        <f t="shared" si="88"/>
        <v>7.3240820108853494E-2</v>
      </c>
    </row>
    <row r="1094" spans="1:14" x14ac:dyDescent="0.25">
      <c r="A1094" s="19" t="s">
        <v>1528</v>
      </c>
      <c r="B1094" s="49"/>
      <c r="C1094" s="49"/>
      <c r="D1094" s="19" t="s">
        <v>69</v>
      </c>
      <c r="E1094" s="21"/>
      <c r="F1094" s="21"/>
      <c r="G1094" s="21"/>
      <c r="H1094" s="160"/>
      <c r="I1094" s="173"/>
      <c r="J1094" s="141"/>
      <c r="K1094" s="142"/>
      <c r="L1094" s="142"/>
      <c r="M1094" s="142">
        <f>SUM(M1095:M1098)</f>
        <v>1612.5700000000002</v>
      </c>
      <c r="N1094" s="22">
        <f t="shared" si="88"/>
        <v>5.395431851861691E-4</v>
      </c>
    </row>
    <row r="1095" spans="1:14" ht="36" x14ac:dyDescent="0.25">
      <c r="A1095" s="63">
        <v>42370</v>
      </c>
      <c r="B1095" s="33">
        <v>20701</v>
      </c>
      <c r="C1095" s="53" t="s">
        <v>268</v>
      </c>
      <c r="D1095" s="23" t="s">
        <v>1008</v>
      </c>
      <c r="E1095" s="26" t="s">
        <v>27</v>
      </c>
      <c r="F1095" s="27">
        <v>87.78</v>
      </c>
      <c r="G1095" s="27">
        <v>87.78</v>
      </c>
      <c r="H1095" s="161">
        <v>1.49</v>
      </c>
      <c r="I1095" s="174">
        <v>3.76</v>
      </c>
      <c r="J1095" s="143">
        <f t="shared" si="89"/>
        <v>5.25</v>
      </c>
      <c r="K1095" s="143">
        <f t="shared" si="90"/>
        <v>130.79</v>
      </c>
      <c r="L1095" s="143">
        <f t="shared" si="91"/>
        <v>330.05</v>
      </c>
      <c r="M1095" s="143">
        <f t="shared" si="92"/>
        <v>460.84</v>
      </c>
      <c r="N1095" s="29">
        <f t="shared" si="88"/>
        <v>1.5419056627693318E-4</v>
      </c>
    </row>
    <row r="1096" spans="1:14" ht="21" customHeight="1" x14ac:dyDescent="0.25">
      <c r="A1096" s="64">
        <v>42371</v>
      </c>
      <c r="B1096" s="24">
        <v>41140</v>
      </c>
      <c r="C1096" s="25" t="s">
        <v>71</v>
      </c>
      <c r="D1096" s="23" t="s">
        <v>1529</v>
      </c>
      <c r="E1096" s="26" t="s">
        <v>27</v>
      </c>
      <c r="F1096" s="27">
        <v>111.84</v>
      </c>
      <c r="G1096" s="27">
        <v>111.84</v>
      </c>
      <c r="H1096" s="161">
        <v>2.5299999999999998</v>
      </c>
      <c r="I1096" s="174">
        <v>0</v>
      </c>
      <c r="J1096" s="143">
        <f t="shared" si="89"/>
        <v>2.5299999999999998</v>
      </c>
      <c r="K1096" s="143">
        <f t="shared" si="90"/>
        <v>282.95</v>
      </c>
      <c r="L1096" s="143">
        <f t="shared" si="91"/>
        <v>0</v>
      </c>
      <c r="M1096" s="143">
        <f t="shared" si="92"/>
        <v>282.95</v>
      </c>
      <c r="N1096" s="29">
        <f t="shared" si="88"/>
        <v>9.4671080479251466E-5</v>
      </c>
    </row>
    <row r="1097" spans="1:14" ht="18" x14ac:dyDescent="0.25">
      <c r="A1097" s="64">
        <v>42372</v>
      </c>
      <c r="B1097" s="24">
        <v>41002</v>
      </c>
      <c r="C1097" s="25" t="s">
        <v>71</v>
      </c>
      <c r="D1097" s="23" t="s">
        <v>380</v>
      </c>
      <c r="E1097" s="26" t="s">
        <v>27</v>
      </c>
      <c r="F1097" s="27">
        <v>118.84</v>
      </c>
      <c r="G1097" s="27">
        <v>118.84</v>
      </c>
      <c r="H1097" s="161">
        <v>4.97</v>
      </c>
      <c r="I1097" s="174">
        <v>0</v>
      </c>
      <c r="J1097" s="143">
        <f t="shared" si="89"/>
        <v>4.97</v>
      </c>
      <c r="K1097" s="143">
        <f t="shared" si="90"/>
        <v>590.63</v>
      </c>
      <c r="L1097" s="143">
        <f t="shared" si="91"/>
        <v>0</v>
      </c>
      <c r="M1097" s="143">
        <f t="shared" si="92"/>
        <v>590.63</v>
      </c>
      <c r="N1097" s="29">
        <f t="shared" si="88"/>
        <v>1.9761647027199256E-4</v>
      </c>
    </row>
    <row r="1098" spans="1:14" ht="18" x14ac:dyDescent="0.25">
      <c r="A1098" s="64">
        <v>42373</v>
      </c>
      <c r="B1098" s="24">
        <v>41003</v>
      </c>
      <c r="C1098" s="25" t="s">
        <v>71</v>
      </c>
      <c r="D1098" s="23" t="s">
        <v>382</v>
      </c>
      <c r="E1098" s="26" t="s">
        <v>23</v>
      </c>
      <c r="F1098" s="27">
        <v>11.18</v>
      </c>
      <c r="G1098" s="27">
        <v>11.18</v>
      </c>
      <c r="H1098" s="161">
        <v>24.88</v>
      </c>
      <c r="I1098" s="174">
        <v>0</v>
      </c>
      <c r="J1098" s="143">
        <f t="shared" si="89"/>
        <v>24.88</v>
      </c>
      <c r="K1098" s="143">
        <f t="shared" si="90"/>
        <v>278.14999999999998</v>
      </c>
      <c r="L1098" s="143">
        <f t="shared" si="91"/>
        <v>0</v>
      </c>
      <c r="M1098" s="143">
        <f t="shared" si="92"/>
        <v>278.14999999999998</v>
      </c>
      <c r="N1098" s="29">
        <f t="shared" si="88"/>
        <v>9.3065068157991855E-5</v>
      </c>
    </row>
    <row r="1099" spans="1:14" x14ac:dyDescent="0.25">
      <c r="A1099" s="19" t="s">
        <v>1530</v>
      </c>
      <c r="B1099" s="49"/>
      <c r="C1099" s="49"/>
      <c r="D1099" s="19" t="s">
        <v>198</v>
      </c>
      <c r="E1099" s="21"/>
      <c r="F1099" s="21"/>
      <c r="G1099" s="21"/>
      <c r="H1099" s="160"/>
      <c r="I1099" s="173"/>
      <c r="J1099" s="141"/>
      <c r="K1099" s="142"/>
      <c r="L1099" s="142"/>
      <c r="M1099" s="142">
        <f>M1100+M1104+M1111+M1121</f>
        <v>22942.039999999997</v>
      </c>
      <c r="N1099" s="22">
        <f t="shared" si="88"/>
        <v>7.6760831072564279E-3</v>
      </c>
    </row>
    <row r="1100" spans="1:14" x14ac:dyDescent="0.25">
      <c r="A1100" s="61">
        <v>42401</v>
      </c>
      <c r="B1100" s="51"/>
      <c r="C1100" s="51"/>
      <c r="D1100" s="34" t="s">
        <v>200</v>
      </c>
      <c r="E1100" s="52"/>
      <c r="F1100" s="52"/>
      <c r="G1100" s="52"/>
      <c r="H1100" s="165"/>
      <c r="I1100" s="178"/>
      <c r="J1100" s="151"/>
      <c r="K1100" s="147"/>
      <c r="L1100" s="147"/>
      <c r="M1100" s="147">
        <f>SUM(M1101:M1103)</f>
        <v>11082.58</v>
      </c>
      <c r="N1100" s="37">
        <f t="shared" si="88"/>
        <v>3.7080750065302801E-3</v>
      </c>
    </row>
    <row r="1101" spans="1:14" ht="18" x14ac:dyDescent="0.25">
      <c r="A1101" s="23" t="s">
        <v>1531</v>
      </c>
      <c r="B1101" s="24">
        <v>50302</v>
      </c>
      <c r="C1101" s="25" t="s">
        <v>71</v>
      </c>
      <c r="D1101" s="23" t="s">
        <v>202</v>
      </c>
      <c r="E1101" s="26" t="s">
        <v>203</v>
      </c>
      <c r="F1101" s="27">
        <v>113</v>
      </c>
      <c r="G1101" s="27">
        <v>113</v>
      </c>
      <c r="H1101" s="161">
        <v>26</v>
      </c>
      <c r="I1101" s="174">
        <v>24</v>
      </c>
      <c r="J1101" s="143">
        <f t="shared" si="89"/>
        <v>50</v>
      </c>
      <c r="K1101" s="143">
        <f t="shared" si="90"/>
        <v>2938</v>
      </c>
      <c r="L1101" s="143">
        <f t="shared" si="91"/>
        <v>2712</v>
      </c>
      <c r="M1101" s="143">
        <f t="shared" si="92"/>
        <v>5650</v>
      </c>
      <c r="N1101" s="29">
        <f t="shared" si="88"/>
        <v>1.8904103364826676E-3</v>
      </c>
    </row>
    <row r="1102" spans="1:14" ht="27" x14ac:dyDescent="0.25">
      <c r="A1102" s="23" t="s">
        <v>1532</v>
      </c>
      <c r="B1102" s="24">
        <v>96546</v>
      </c>
      <c r="C1102" s="31" t="s">
        <v>92</v>
      </c>
      <c r="D1102" s="30" t="s">
        <v>827</v>
      </c>
      <c r="E1102" s="26" t="s">
        <v>206</v>
      </c>
      <c r="F1102" s="27">
        <v>360</v>
      </c>
      <c r="G1102" s="27">
        <v>360</v>
      </c>
      <c r="H1102" s="161">
        <v>2</v>
      </c>
      <c r="I1102" s="174">
        <v>8.9499999999999993</v>
      </c>
      <c r="J1102" s="143">
        <f t="shared" si="89"/>
        <v>10.95</v>
      </c>
      <c r="K1102" s="143">
        <f t="shared" si="90"/>
        <v>720</v>
      </c>
      <c r="L1102" s="143">
        <f t="shared" si="91"/>
        <v>3222</v>
      </c>
      <c r="M1102" s="143">
        <f t="shared" si="92"/>
        <v>3942</v>
      </c>
      <c r="N1102" s="29">
        <f t="shared" si="88"/>
        <v>1.318937618834456E-3</v>
      </c>
    </row>
    <row r="1103" spans="1:14" ht="27" x14ac:dyDescent="0.25">
      <c r="A1103" s="23" t="s">
        <v>1533</v>
      </c>
      <c r="B1103" s="24">
        <v>96543</v>
      </c>
      <c r="C1103" s="31" t="s">
        <v>92</v>
      </c>
      <c r="D1103" s="30" t="s">
        <v>224</v>
      </c>
      <c r="E1103" s="26" t="s">
        <v>206</v>
      </c>
      <c r="F1103" s="27">
        <v>108.17</v>
      </c>
      <c r="G1103" s="27">
        <v>108.17</v>
      </c>
      <c r="H1103" s="161">
        <v>4.5</v>
      </c>
      <c r="I1103" s="174">
        <v>9.2799999999999994</v>
      </c>
      <c r="J1103" s="143">
        <f t="shared" si="89"/>
        <v>13.78</v>
      </c>
      <c r="K1103" s="143">
        <f t="shared" si="90"/>
        <v>486.76</v>
      </c>
      <c r="L1103" s="143">
        <f t="shared" si="91"/>
        <v>1003.81</v>
      </c>
      <c r="M1103" s="143">
        <f t="shared" si="92"/>
        <v>1490.58</v>
      </c>
      <c r="N1103" s="29">
        <f t="shared" si="88"/>
        <v>4.9872705121315657E-4</v>
      </c>
    </row>
    <row r="1104" spans="1:14" x14ac:dyDescent="0.25">
      <c r="A1104" s="61">
        <v>42402</v>
      </c>
      <c r="B1104" s="51"/>
      <c r="C1104" s="51"/>
      <c r="D1104" s="34" t="s">
        <v>210</v>
      </c>
      <c r="E1104" s="52"/>
      <c r="F1104" s="52"/>
      <c r="G1104" s="52"/>
      <c r="H1104" s="165"/>
      <c r="I1104" s="178"/>
      <c r="J1104" s="151"/>
      <c r="K1104" s="147"/>
      <c r="L1104" s="147"/>
      <c r="M1104" s="147">
        <f>SUM(M1105:M1110)</f>
        <v>2940.78</v>
      </c>
      <c r="N1104" s="37">
        <f t="shared" si="88"/>
        <v>9.8394352377371682E-4</v>
      </c>
    </row>
    <row r="1105" spans="1:14" ht="18" x14ac:dyDescent="0.25">
      <c r="A1105" s="23" t="s">
        <v>1534</v>
      </c>
      <c r="B1105" s="24">
        <v>50901</v>
      </c>
      <c r="C1105" s="25" t="s">
        <v>71</v>
      </c>
      <c r="D1105" s="23" t="s">
        <v>590</v>
      </c>
      <c r="E1105" s="26" t="s">
        <v>23</v>
      </c>
      <c r="F1105" s="27">
        <v>3.75</v>
      </c>
      <c r="G1105" s="27">
        <v>3.75</v>
      </c>
      <c r="H1105" s="161">
        <v>40.409999999999997</v>
      </c>
      <c r="I1105" s="174">
        <v>0</v>
      </c>
      <c r="J1105" s="143">
        <f t="shared" si="89"/>
        <v>40.409999999999997</v>
      </c>
      <c r="K1105" s="143">
        <f t="shared" si="90"/>
        <v>151.53</v>
      </c>
      <c r="L1105" s="143">
        <f t="shared" si="91"/>
        <v>0</v>
      </c>
      <c r="M1105" s="143">
        <f t="shared" si="92"/>
        <v>151.53</v>
      </c>
      <c r="N1105" s="29">
        <f t="shared" ref="N1105:N1168" si="93">M1105/$M$1279</f>
        <v>5.0699801466764358E-5</v>
      </c>
    </row>
    <row r="1106" spans="1:14" ht="18" x14ac:dyDescent="0.25">
      <c r="A1106" s="23" t="s">
        <v>1535</v>
      </c>
      <c r="B1106" s="24">
        <v>50902</v>
      </c>
      <c r="C1106" s="25" t="s">
        <v>71</v>
      </c>
      <c r="D1106" s="23" t="s">
        <v>214</v>
      </c>
      <c r="E1106" s="26" t="s">
        <v>27</v>
      </c>
      <c r="F1106" s="27">
        <v>11.88</v>
      </c>
      <c r="G1106" s="27">
        <v>11.88</v>
      </c>
      <c r="H1106" s="161">
        <v>4.97</v>
      </c>
      <c r="I1106" s="174">
        <v>0</v>
      </c>
      <c r="J1106" s="143">
        <f t="shared" si="89"/>
        <v>4.97</v>
      </c>
      <c r="K1106" s="143">
        <f t="shared" si="90"/>
        <v>59.04</v>
      </c>
      <c r="L1106" s="143">
        <f t="shared" si="91"/>
        <v>0</v>
      </c>
      <c r="M1106" s="143">
        <f t="shared" si="92"/>
        <v>59.04</v>
      </c>
      <c r="N1106" s="29">
        <f t="shared" si="93"/>
        <v>1.9753951551493222E-5</v>
      </c>
    </row>
    <row r="1107" spans="1:14" ht="18" x14ac:dyDescent="0.25">
      <c r="A1107" s="23" t="s">
        <v>1536</v>
      </c>
      <c r="B1107" s="24">
        <v>60470</v>
      </c>
      <c r="C1107" s="25" t="s">
        <v>71</v>
      </c>
      <c r="D1107" s="23" t="s">
        <v>216</v>
      </c>
      <c r="E1107" s="26" t="s">
        <v>23</v>
      </c>
      <c r="F1107" s="27">
        <v>0.59</v>
      </c>
      <c r="G1107" s="27">
        <v>0.59</v>
      </c>
      <c r="H1107" s="161">
        <v>24.88</v>
      </c>
      <c r="I1107" s="174">
        <v>171.88</v>
      </c>
      <c r="J1107" s="143">
        <f t="shared" ref="J1107:J1170" si="94">H1107+I1107</f>
        <v>196.76</v>
      </c>
      <c r="K1107" s="143">
        <f t="shared" si="90"/>
        <v>14.67</v>
      </c>
      <c r="L1107" s="143">
        <f t="shared" si="91"/>
        <v>101.4</v>
      </c>
      <c r="M1107" s="143">
        <f t="shared" si="92"/>
        <v>116.08</v>
      </c>
      <c r="N1107" s="29">
        <f t="shared" si="93"/>
        <v>3.8838731302461604E-5</v>
      </c>
    </row>
    <row r="1108" spans="1:14" ht="36" x14ac:dyDescent="0.25">
      <c r="A1108" s="32" t="s">
        <v>1537</v>
      </c>
      <c r="B1108" s="33">
        <v>94971</v>
      </c>
      <c r="C1108" s="26" t="s">
        <v>92</v>
      </c>
      <c r="D1108" s="23" t="s">
        <v>393</v>
      </c>
      <c r="E1108" s="26" t="s">
        <v>23</v>
      </c>
      <c r="F1108" s="27">
        <v>3.75</v>
      </c>
      <c r="G1108" s="27">
        <v>3.75</v>
      </c>
      <c r="H1108" s="161">
        <v>44.84</v>
      </c>
      <c r="I1108" s="174">
        <v>436.73</v>
      </c>
      <c r="J1108" s="143">
        <f t="shared" si="94"/>
        <v>481.57000000000005</v>
      </c>
      <c r="K1108" s="143">
        <f t="shared" ref="K1108:K1170" si="95">TRUNC(H1108*G1108,2)</f>
        <v>168.15</v>
      </c>
      <c r="L1108" s="143">
        <f t="shared" ref="L1108:L1170" si="96">TRUNC(I1108*G1108,2)</f>
        <v>1637.73</v>
      </c>
      <c r="M1108" s="143">
        <f t="shared" ref="M1108:M1170" si="97">TRUNC((I1108+H1108)*G1108,2)</f>
        <v>1805.88</v>
      </c>
      <c r="N1108" s="29">
        <f t="shared" si="93"/>
        <v>6.0422198556589739E-4</v>
      </c>
    </row>
    <row r="1109" spans="1:14" ht="18" x14ac:dyDescent="0.25">
      <c r="A1109" s="23" t="s">
        <v>1538</v>
      </c>
      <c r="B1109" s="24">
        <v>60801</v>
      </c>
      <c r="C1109" s="25" t="s">
        <v>71</v>
      </c>
      <c r="D1109" s="23" t="s">
        <v>236</v>
      </c>
      <c r="E1109" s="26" t="s">
        <v>23</v>
      </c>
      <c r="F1109" s="27">
        <v>3.75</v>
      </c>
      <c r="G1109" s="27">
        <v>3.75</v>
      </c>
      <c r="H1109" s="161">
        <v>45.03</v>
      </c>
      <c r="I1109" s="174">
        <v>0</v>
      </c>
      <c r="J1109" s="143">
        <f t="shared" si="94"/>
        <v>45.03</v>
      </c>
      <c r="K1109" s="143">
        <f t="shared" si="95"/>
        <v>168.86</v>
      </c>
      <c r="L1109" s="143">
        <f t="shared" si="96"/>
        <v>0</v>
      </c>
      <c r="M1109" s="143">
        <f t="shared" si="97"/>
        <v>168.86</v>
      </c>
      <c r="N1109" s="29">
        <f t="shared" si="93"/>
        <v>5.6498175118312084E-5</v>
      </c>
    </row>
    <row r="1110" spans="1:14" ht="27" x14ac:dyDescent="0.25">
      <c r="A1110" s="23" t="s">
        <v>1539</v>
      </c>
      <c r="B1110" s="24">
        <v>96543</v>
      </c>
      <c r="C1110" s="31" t="s">
        <v>92</v>
      </c>
      <c r="D1110" s="23" t="s">
        <v>208</v>
      </c>
      <c r="E1110" s="26" t="s">
        <v>206</v>
      </c>
      <c r="F1110" s="27">
        <v>46.4</v>
      </c>
      <c r="G1110" s="27">
        <v>46.4</v>
      </c>
      <c r="H1110" s="161">
        <v>4.5</v>
      </c>
      <c r="I1110" s="174">
        <v>9.2799999999999994</v>
      </c>
      <c r="J1110" s="143">
        <f t="shared" si="94"/>
        <v>13.78</v>
      </c>
      <c r="K1110" s="143">
        <f t="shared" si="95"/>
        <v>208.8</v>
      </c>
      <c r="L1110" s="143">
        <f t="shared" si="96"/>
        <v>430.59</v>
      </c>
      <c r="M1110" s="143">
        <f t="shared" si="97"/>
        <v>639.39</v>
      </c>
      <c r="N1110" s="29">
        <f t="shared" si="93"/>
        <v>2.139308787687881E-4</v>
      </c>
    </row>
    <row r="1111" spans="1:14" x14ac:dyDescent="0.25">
      <c r="A1111" s="61">
        <v>42403</v>
      </c>
      <c r="B1111" s="51"/>
      <c r="C1111" s="51"/>
      <c r="D1111" s="34" t="s">
        <v>227</v>
      </c>
      <c r="E1111" s="52"/>
      <c r="F1111" s="52"/>
      <c r="G1111" s="52"/>
      <c r="H1111" s="165"/>
      <c r="I1111" s="178"/>
      <c r="J1111" s="151"/>
      <c r="K1111" s="147"/>
      <c r="L1111" s="147"/>
      <c r="M1111" s="147">
        <f>SUM(M1112:M1120)</f>
        <v>6880.1699999999992</v>
      </c>
      <c r="N1111" s="37">
        <f t="shared" si="93"/>
        <v>2.3020078734084875E-3</v>
      </c>
    </row>
    <row r="1112" spans="1:14" ht="18" x14ac:dyDescent="0.25">
      <c r="A1112" s="23" t="s">
        <v>1540</v>
      </c>
      <c r="B1112" s="24">
        <v>40101</v>
      </c>
      <c r="C1112" s="25" t="s">
        <v>71</v>
      </c>
      <c r="D1112" s="23" t="s">
        <v>376</v>
      </c>
      <c r="E1112" s="26" t="s">
        <v>23</v>
      </c>
      <c r="F1112" s="27">
        <v>8.35</v>
      </c>
      <c r="G1112" s="27">
        <v>8.35</v>
      </c>
      <c r="H1112" s="161">
        <v>31.92</v>
      </c>
      <c r="I1112" s="174">
        <v>0</v>
      </c>
      <c r="J1112" s="143">
        <f t="shared" si="94"/>
        <v>31.92</v>
      </c>
      <c r="K1112" s="143">
        <f t="shared" si="95"/>
        <v>266.52999999999997</v>
      </c>
      <c r="L1112" s="143">
        <f t="shared" si="96"/>
        <v>0</v>
      </c>
      <c r="M1112" s="143">
        <f t="shared" si="97"/>
        <v>266.52999999999997</v>
      </c>
      <c r="N1112" s="29">
        <f t="shared" si="93"/>
        <v>8.9177179996942539E-5</v>
      </c>
    </row>
    <row r="1113" spans="1:14" ht="18" x14ac:dyDescent="0.25">
      <c r="A1113" s="23" t="s">
        <v>1541</v>
      </c>
      <c r="B1113" s="24">
        <v>50902</v>
      </c>
      <c r="C1113" s="25" t="s">
        <v>71</v>
      </c>
      <c r="D1113" s="23" t="s">
        <v>214</v>
      </c>
      <c r="E1113" s="26" t="s">
        <v>27</v>
      </c>
      <c r="F1113" s="27">
        <v>11.46</v>
      </c>
      <c r="G1113" s="27">
        <v>11.46</v>
      </c>
      <c r="H1113" s="161">
        <v>4.97</v>
      </c>
      <c r="I1113" s="174">
        <v>0</v>
      </c>
      <c r="J1113" s="143">
        <f t="shared" si="94"/>
        <v>4.97</v>
      </c>
      <c r="K1113" s="143">
        <f t="shared" si="95"/>
        <v>56.95</v>
      </c>
      <c r="L1113" s="143">
        <f t="shared" si="96"/>
        <v>0</v>
      </c>
      <c r="M1113" s="143">
        <f t="shared" si="97"/>
        <v>56.95</v>
      </c>
      <c r="N1113" s="29">
        <f t="shared" si="93"/>
        <v>1.9054667019944765E-5</v>
      </c>
    </row>
    <row r="1114" spans="1:14" ht="18" x14ac:dyDescent="0.25">
      <c r="A1114" s="23" t="s">
        <v>1542</v>
      </c>
      <c r="B1114" s="24">
        <v>60470</v>
      </c>
      <c r="C1114" s="25" t="s">
        <v>71</v>
      </c>
      <c r="D1114" s="23" t="s">
        <v>216</v>
      </c>
      <c r="E1114" s="26" t="s">
        <v>23</v>
      </c>
      <c r="F1114" s="27">
        <v>0.56999999999999995</v>
      </c>
      <c r="G1114" s="27">
        <v>0.56999999999999995</v>
      </c>
      <c r="H1114" s="161">
        <v>24.88</v>
      </c>
      <c r="I1114" s="174">
        <v>171.88</v>
      </c>
      <c r="J1114" s="143">
        <f t="shared" si="94"/>
        <v>196.76</v>
      </c>
      <c r="K1114" s="143">
        <f t="shared" si="95"/>
        <v>14.18</v>
      </c>
      <c r="L1114" s="143">
        <f t="shared" si="96"/>
        <v>97.97</v>
      </c>
      <c r="M1114" s="143">
        <f t="shared" si="97"/>
        <v>112.15</v>
      </c>
      <c r="N1114" s="29">
        <f t="shared" si="93"/>
        <v>3.7523808714430302E-5</v>
      </c>
    </row>
    <row r="1115" spans="1:14" ht="18" x14ac:dyDescent="0.25">
      <c r="A1115" s="23" t="s">
        <v>1543</v>
      </c>
      <c r="B1115" s="24">
        <v>60191</v>
      </c>
      <c r="C1115" s="25" t="s">
        <v>71</v>
      </c>
      <c r="D1115" s="23" t="s">
        <v>233</v>
      </c>
      <c r="E1115" s="26" t="s">
        <v>27</v>
      </c>
      <c r="F1115" s="27">
        <v>60.67</v>
      </c>
      <c r="G1115" s="27">
        <v>60.67</v>
      </c>
      <c r="H1115" s="161">
        <v>10.91</v>
      </c>
      <c r="I1115" s="174">
        <v>24.93</v>
      </c>
      <c r="J1115" s="143">
        <f t="shared" si="94"/>
        <v>35.840000000000003</v>
      </c>
      <c r="K1115" s="143">
        <f t="shared" si="95"/>
        <v>661.9</v>
      </c>
      <c r="L1115" s="143">
        <f t="shared" si="96"/>
        <v>1512.5</v>
      </c>
      <c r="M1115" s="143">
        <f t="shared" si="97"/>
        <v>2174.41</v>
      </c>
      <c r="N1115" s="29">
        <f t="shared" si="93"/>
        <v>7.2752692738960656E-4</v>
      </c>
    </row>
    <row r="1116" spans="1:14" ht="36" x14ac:dyDescent="0.25">
      <c r="A1116" s="32" t="s">
        <v>1544</v>
      </c>
      <c r="B1116" s="33">
        <v>94971</v>
      </c>
      <c r="C1116" s="26" t="s">
        <v>92</v>
      </c>
      <c r="D1116" s="23" t="s">
        <v>393</v>
      </c>
      <c r="E1116" s="26" t="s">
        <v>23</v>
      </c>
      <c r="F1116" s="27">
        <v>3.44</v>
      </c>
      <c r="G1116" s="27">
        <v>3.44</v>
      </c>
      <c r="H1116" s="161">
        <v>44.84</v>
      </c>
      <c r="I1116" s="174">
        <v>436.73</v>
      </c>
      <c r="J1116" s="143">
        <f t="shared" si="94"/>
        <v>481.57000000000005</v>
      </c>
      <c r="K1116" s="143">
        <f t="shared" si="95"/>
        <v>154.24</v>
      </c>
      <c r="L1116" s="143">
        <f t="shared" si="96"/>
        <v>1502.35</v>
      </c>
      <c r="M1116" s="143">
        <f t="shared" si="97"/>
        <v>1656.6</v>
      </c>
      <c r="N1116" s="29">
        <f t="shared" si="93"/>
        <v>5.5427500237472337E-4</v>
      </c>
    </row>
    <row r="1117" spans="1:14" ht="18" x14ac:dyDescent="0.25">
      <c r="A1117" s="23" t="s">
        <v>1545</v>
      </c>
      <c r="B1117" s="24">
        <v>60801</v>
      </c>
      <c r="C1117" s="25" t="s">
        <v>71</v>
      </c>
      <c r="D1117" s="23" t="s">
        <v>236</v>
      </c>
      <c r="E1117" s="26" t="s">
        <v>23</v>
      </c>
      <c r="F1117" s="27">
        <v>3.44</v>
      </c>
      <c r="G1117" s="27">
        <v>3.44</v>
      </c>
      <c r="H1117" s="161">
        <v>45.03</v>
      </c>
      <c r="I1117" s="174">
        <v>0</v>
      </c>
      <c r="J1117" s="143">
        <f t="shared" si="94"/>
        <v>45.03</v>
      </c>
      <c r="K1117" s="143">
        <f t="shared" si="95"/>
        <v>154.9</v>
      </c>
      <c r="L1117" s="143">
        <f t="shared" si="96"/>
        <v>0</v>
      </c>
      <c r="M1117" s="143">
        <f t="shared" si="97"/>
        <v>154.9</v>
      </c>
      <c r="N1117" s="29">
        <f t="shared" si="93"/>
        <v>5.1827355950648714E-5</v>
      </c>
    </row>
    <row r="1118" spans="1:14" ht="18" x14ac:dyDescent="0.25">
      <c r="A1118" s="23" t="s">
        <v>1546</v>
      </c>
      <c r="B1118" s="24">
        <v>40902</v>
      </c>
      <c r="C1118" s="25" t="s">
        <v>71</v>
      </c>
      <c r="D1118" s="23" t="s">
        <v>378</v>
      </c>
      <c r="E1118" s="26" t="s">
        <v>23</v>
      </c>
      <c r="F1118" s="27">
        <v>4.91</v>
      </c>
      <c r="G1118" s="27">
        <v>4.91</v>
      </c>
      <c r="H1118" s="161">
        <v>21.14</v>
      </c>
      <c r="I1118" s="174">
        <v>0</v>
      </c>
      <c r="J1118" s="143">
        <f t="shared" si="94"/>
        <v>21.14</v>
      </c>
      <c r="K1118" s="143">
        <f t="shared" si="95"/>
        <v>103.79</v>
      </c>
      <c r="L1118" s="143">
        <f t="shared" si="96"/>
        <v>0</v>
      </c>
      <c r="M1118" s="143">
        <f t="shared" si="97"/>
        <v>103.79</v>
      </c>
      <c r="N1118" s="29">
        <f t="shared" si="93"/>
        <v>3.4726670588236476E-5</v>
      </c>
    </row>
    <row r="1119" spans="1:14" ht="27" x14ac:dyDescent="0.25">
      <c r="A1119" s="23" t="s">
        <v>1547</v>
      </c>
      <c r="B1119" s="24">
        <v>96545</v>
      </c>
      <c r="C1119" s="31" t="s">
        <v>92</v>
      </c>
      <c r="D1119" s="30" t="s">
        <v>598</v>
      </c>
      <c r="E1119" s="26" t="s">
        <v>206</v>
      </c>
      <c r="F1119" s="27">
        <v>135.6</v>
      </c>
      <c r="G1119" s="27">
        <v>135.6</v>
      </c>
      <c r="H1119" s="161">
        <v>2.35</v>
      </c>
      <c r="I1119" s="174">
        <v>9.6199999999999992</v>
      </c>
      <c r="J1119" s="143">
        <f t="shared" si="94"/>
        <v>11.969999999999999</v>
      </c>
      <c r="K1119" s="143">
        <f t="shared" si="95"/>
        <v>318.66000000000003</v>
      </c>
      <c r="L1119" s="143">
        <f t="shared" si="96"/>
        <v>1304.47</v>
      </c>
      <c r="M1119" s="143">
        <f t="shared" si="97"/>
        <v>1623.13</v>
      </c>
      <c r="N1119" s="29">
        <f t="shared" si="93"/>
        <v>5.4307641229294032E-4</v>
      </c>
    </row>
    <row r="1120" spans="1:14" ht="27" x14ac:dyDescent="0.25">
      <c r="A1120" s="23" t="s">
        <v>1548</v>
      </c>
      <c r="B1120" s="24">
        <v>96543</v>
      </c>
      <c r="C1120" s="31" t="s">
        <v>92</v>
      </c>
      <c r="D1120" s="23" t="s">
        <v>208</v>
      </c>
      <c r="E1120" s="26" t="s">
        <v>206</v>
      </c>
      <c r="F1120" s="27">
        <v>53.1</v>
      </c>
      <c r="G1120" s="27">
        <v>53.1</v>
      </c>
      <c r="H1120" s="161">
        <v>4.5</v>
      </c>
      <c r="I1120" s="174">
        <v>9.2799999999999994</v>
      </c>
      <c r="J1120" s="143">
        <f t="shared" si="94"/>
        <v>13.78</v>
      </c>
      <c r="K1120" s="143">
        <f t="shared" si="95"/>
        <v>238.95</v>
      </c>
      <c r="L1120" s="143">
        <f t="shared" si="96"/>
        <v>492.76</v>
      </c>
      <c r="M1120" s="143">
        <f t="shared" si="97"/>
        <v>731.71</v>
      </c>
      <c r="N1120" s="29">
        <f t="shared" si="93"/>
        <v>2.4481984908101466E-4</v>
      </c>
    </row>
    <row r="1121" spans="1:14" x14ac:dyDescent="0.25">
      <c r="A1121" s="61">
        <v>42404</v>
      </c>
      <c r="B1121" s="54"/>
      <c r="C1121" s="54"/>
      <c r="D1121" s="34" t="s">
        <v>271</v>
      </c>
      <c r="E1121" s="52"/>
      <c r="F1121" s="52"/>
      <c r="G1121" s="52"/>
      <c r="H1121" s="165"/>
      <c r="I1121" s="178"/>
      <c r="J1121" s="151"/>
      <c r="K1121" s="147"/>
      <c r="L1121" s="147"/>
      <c r="M1121" s="147">
        <f>M1122</f>
        <v>2038.51</v>
      </c>
      <c r="N1121" s="37">
        <f t="shared" si="93"/>
        <v>6.8205670354394392E-4</v>
      </c>
    </row>
    <row r="1122" spans="1:14" ht="18" x14ac:dyDescent="0.25">
      <c r="A1122" s="23" t="s">
        <v>1549</v>
      </c>
      <c r="B1122" s="24">
        <v>120902</v>
      </c>
      <c r="C1122" s="25" t="s">
        <v>71</v>
      </c>
      <c r="D1122" s="23" t="s">
        <v>862</v>
      </c>
      <c r="E1122" s="26" t="s">
        <v>27</v>
      </c>
      <c r="F1122" s="27">
        <v>60.67</v>
      </c>
      <c r="G1122" s="27">
        <v>60.67</v>
      </c>
      <c r="H1122" s="161">
        <v>20.39</v>
      </c>
      <c r="I1122" s="174">
        <v>13.21</v>
      </c>
      <c r="J1122" s="143">
        <f t="shared" si="94"/>
        <v>33.6</v>
      </c>
      <c r="K1122" s="143">
        <f t="shared" si="95"/>
        <v>1237.06</v>
      </c>
      <c r="L1122" s="143">
        <f t="shared" si="96"/>
        <v>801.45</v>
      </c>
      <c r="M1122" s="143">
        <f t="shared" si="97"/>
        <v>2038.51</v>
      </c>
      <c r="N1122" s="29">
        <f t="shared" si="93"/>
        <v>6.8205670354394392E-4</v>
      </c>
    </row>
    <row r="1123" spans="1:14" x14ac:dyDescent="0.25">
      <c r="A1123" s="19" t="s">
        <v>1550</v>
      </c>
      <c r="B1123" s="56"/>
      <c r="C1123" s="56"/>
      <c r="D1123" s="19" t="s">
        <v>21</v>
      </c>
      <c r="E1123" s="57"/>
      <c r="F1123" s="57"/>
      <c r="G1123" s="57"/>
      <c r="H1123" s="166"/>
      <c r="I1123" s="179"/>
      <c r="J1123" s="152"/>
      <c r="K1123" s="154"/>
      <c r="L1123" s="154"/>
      <c r="M1123" s="142">
        <f>M1124+M1130+M1137+M1139</f>
        <v>62936.99</v>
      </c>
      <c r="N1123" s="22">
        <f t="shared" si="93"/>
        <v>2.1057829458956866E-2</v>
      </c>
    </row>
    <row r="1124" spans="1:14" x14ac:dyDescent="0.25">
      <c r="A1124" s="61">
        <v>42430</v>
      </c>
      <c r="B1124" s="51"/>
      <c r="C1124" s="51"/>
      <c r="D1124" s="34" t="s">
        <v>242</v>
      </c>
      <c r="E1124" s="52"/>
      <c r="F1124" s="52"/>
      <c r="G1124" s="52"/>
      <c r="H1124" s="165"/>
      <c r="I1124" s="178"/>
      <c r="J1124" s="151"/>
      <c r="K1124" s="147"/>
      <c r="L1124" s="147"/>
      <c r="M1124" s="147">
        <f>SUM(M1125:M1129)</f>
        <v>14110.460000000001</v>
      </c>
      <c r="N1124" s="37">
        <f t="shared" si="93"/>
        <v>4.7211609622168542E-3</v>
      </c>
    </row>
    <row r="1125" spans="1:14" ht="18" x14ac:dyDescent="0.25">
      <c r="A1125" s="23" t="s">
        <v>1551</v>
      </c>
      <c r="B1125" s="24">
        <v>60204</v>
      </c>
      <c r="C1125" s="25" t="s">
        <v>71</v>
      </c>
      <c r="D1125" s="23" t="s">
        <v>833</v>
      </c>
      <c r="E1125" s="26" t="s">
        <v>27</v>
      </c>
      <c r="F1125" s="27">
        <v>74.760000000000005</v>
      </c>
      <c r="G1125" s="27">
        <v>74.760000000000005</v>
      </c>
      <c r="H1125" s="161">
        <v>38.659999999999997</v>
      </c>
      <c r="I1125" s="174">
        <v>61.51</v>
      </c>
      <c r="J1125" s="143">
        <f t="shared" si="94"/>
        <v>100.16999999999999</v>
      </c>
      <c r="K1125" s="143">
        <f t="shared" si="95"/>
        <v>2890.22</v>
      </c>
      <c r="L1125" s="143">
        <f t="shared" si="96"/>
        <v>4598.4799999999996</v>
      </c>
      <c r="M1125" s="143">
        <f t="shared" si="97"/>
        <v>7488.7</v>
      </c>
      <c r="N1125" s="29">
        <f t="shared" si="93"/>
        <v>2.5056134312951774E-3</v>
      </c>
    </row>
    <row r="1126" spans="1:14" ht="36" x14ac:dyDescent="0.25">
      <c r="A1126" s="32" t="s">
        <v>1552</v>
      </c>
      <c r="B1126" s="33">
        <v>94971</v>
      </c>
      <c r="C1126" s="26" t="s">
        <v>92</v>
      </c>
      <c r="D1126" s="30" t="s">
        <v>218</v>
      </c>
      <c r="E1126" s="26" t="s">
        <v>23</v>
      </c>
      <c r="F1126" s="27">
        <v>3.67</v>
      </c>
      <c r="G1126" s="27">
        <v>3.67</v>
      </c>
      <c r="H1126" s="161">
        <v>44.84</v>
      </c>
      <c r="I1126" s="174">
        <v>436.73</v>
      </c>
      <c r="J1126" s="143">
        <f t="shared" si="94"/>
        <v>481.57000000000005</v>
      </c>
      <c r="K1126" s="143">
        <f t="shared" si="95"/>
        <v>164.56</v>
      </c>
      <c r="L1126" s="143">
        <f t="shared" si="96"/>
        <v>1602.79</v>
      </c>
      <c r="M1126" s="143">
        <f t="shared" si="97"/>
        <v>1767.36</v>
      </c>
      <c r="N1126" s="29">
        <f t="shared" si="93"/>
        <v>5.9133373668778888E-4</v>
      </c>
    </row>
    <row r="1127" spans="1:14" ht="18" x14ac:dyDescent="0.25">
      <c r="A1127" s="23" t="s">
        <v>1553</v>
      </c>
      <c r="B1127" s="24">
        <v>60801</v>
      </c>
      <c r="C1127" s="25" t="s">
        <v>71</v>
      </c>
      <c r="D1127" s="23" t="s">
        <v>236</v>
      </c>
      <c r="E1127" s="26" t="s">
        <v>23</v>
      </c>
      <c r="F1127" s="27">
        <v>3.67</v>
      </c>
      <c r="G1127" s="27">
        <v>3.67</v>
      </c>
      <c r="H1127" s="161">
        <v>45.03</v>
      </c>
      <c r="I1127" s="174">
        <v>0</v>
      </c>
      <c r="J1127" s="143">
        <f t="shared" si="94"/>
        <v>45.03</v>
      </c>
      <c r="K1127" s="143">
        <f t="shared" si="95"/>
        <v>165.26</v>
      </c>
      <c r="L1127" s="143">
        <f t="shared" si="96"/>
        <v>0</v>
      </c>
      <c r="M1127" s="143">
        <f t="shared" si="97"/>
        <v>165.26</v>
      </c>
      <c r="N1127" s="29">
        <f t="shared" si="93"/>
        <v>5.5293665877367372E-5</v>
      </c>
    </row>
    <row r="1128" spans="1:14" ht="46.5" customHeight="1" x14ac:dyDescent="0.25">
      <c r="A1128" s="32" t="s">
        <v>1554</v>
      </c>
      <c r="B1128" s="33">
        <v>92778</v>
      </c>
      <c r="C1128" s="26" t="s">
        <v>92</v>
      </c>
      <c r="D1128" s="23" t="s">
        <v>248</v>
      </c>
      <c r="E1128" s="26" t="s">
        <v>206</v>
      </c>
      <c r="F1128" s="27">
        <v>246.3</v>
      </c>
      <c r="G1128" s="27">
        <v>246.3</v>
      </c>
      <c r="H1128" s="161">
        <v>2</v>
      </c>
      <c r="I1128" s="174">
        <v>9.16</v>
      </c>
      <c r="J1128" s="143">
        <f t="shared" si="94"/>
        <v>11.16</v>
      </c>
      <c r="K1128" s="143">
        <f t="shared" si="95"/>
        <v>492.6</v>
      </c>
      <c r="L1128" s="143">
        <f t="shared" si="96"/>
        <v>2256.1</v>
      </c>
      <c r="M1128" s="143">
        <f t="shared" si="97"/>
        <v>2748.7</v>
      </c>
      <c r="N1128" s="29">
        <f t="shared" si="93"/>
        <v>9.1967626405131122E-4</v>
      </c>
    </row>
    <row r="1129" spans="1:14" ht="45" x14ac:dyDescent="0.25">
      <c r="A1129" s="32" t="s">
        <v>1555</v>
      </c>
      <c r="B1129" s="33">
        <v>92775</v>
      </c>
      <c r="C1129" s="26" t="s">
        <v>92</v>
      </c>
      <c r="D1129" s="23" t="s">
        <v>264</v>
      </c>
      <c r="E1129" s="26" t="s">
        <v>206</v>
      </c>
      <c r="F1129" s="27">
        <v>98.6</v>
      </c>
      <c r="G1129" s="27">
        <v>98.6</v>
      </c>
      <c r="H1129" s="161">
        <v>6.86</v>
      </c>
      <c r="I1129" s="174">
        <v>12.82</v>
      </c>
      <c r="J1129" s="143">
        <f t="shared" si="94"/>
        <v>19.68</v>
      </c>
      <c r="K1129" s="143">
        <f t="shared" si="95"/>
        <v>676.39</v>
      </c>
      <c r="L1129" s="143">
        <f t="shared" si="96"/>
        <v>1264.05</v>
      </c>
      <c r="M1129" s="143">
        <f t="shared" si="97"/>
        <v>1940.44</v>
      </c>
      <c r="N1129" s="29">
        <f t="shared" si="93"/>
        <v>6.4924386430520844E-4</v>
      </c>
    </row>
    <row r="1130" spans="1:14" x14ac:dyDescent="0.25">
      <c r="A1130" s="61">
        <v>42431</v>
      </c>
      <c r="B1130" s="51"/>
      <c r="C1130" s="51"/>
      <c r="D1130" s="34" t="s">
        <v>252</v>
      </c>
      <c r="E1130" s="52"/>
      <c r="F1130" s="52"/>
      <c r="G1130" s="52"/>
      <c r="H1130" s="165"/>
      <c r="I1130" s="178"/>
      <c r="J1130" s="151"/>
      <c r="K1130" s="147"/>
      <c r="L1130" s="147"/>
      <c r="M1130" s="147">
        <f>SUM(M1131:M1136)</f>
        <v>9063.14</v>
      </c>
      <c r="N1130" s="37">
        <f t="shared" si="93"/>
        <v>3.0323988561043406E-3</v>
      </c>
    </row>
    <row r="1131" spans="1:14" ht="18" x14ac:dyDescent="0.25">
      <c r="A1131" s="23" t="s">
        <v>1556</v>
      </c>
      <c r="B1131" s="24">
        <v>60209</v>
      </c>
      <c r="C1131" s="25" t="s">
        <v>71</v>
      </c>
      <c r="D1131" s="23" t="s">
        <v>413</v>
      </c>
      <c r="E1131" s="26" t="s">
        <v>27</v>
      </c>
      <c r="F1131" s="27">
        <v>52.22</v>
      </c>
      <c r="G1131" s="27">
        <v>52.22</v>
      </c>
      <c r="H1131" s="161">
        <v>43.11</v>
      </c>
      <c r="I1131" s="174">
        <v>39.03</v>
      </c>
      <c r="J1131" s="143">
        <f t="shared" si="94"/>
        <v>82.14</v>
      </c>
      <c r="K1131" s="143">
        <f t="shared" si="95"/>
        <v>2251.1999999999998</v>
      </c>
      <c r="L1131" s="143">
        <f t="shared" si="96"/>
        <v>2038.14</v>
      </c>
      <c r="M1131" s="143">
        <f t="shared" si="97"/>
        <v>4289.3500000000004</v>
      </c>
      <c r="N1131" s="29">
        <f t="shared" si="93"/>
        <v>1.4351560312906074E-3</v>
      </c>
    </row>
    <row r="1132" spans="1:14" ht="36" x14ac:dyDescent="0.25">
      <c r="A1132" s="32" t="s">
        <v>1557</v>
      </c>
      <c r="B1132" s="33">
        <v>94971</v>
      </c>
      <c r="C1132" s="26" t="s">
        <v>92</v>
      </c>
      <c r="D1132" s="30" t="s">
        <v>218</v>
      </c>
      <c r="E1132" s="26" t="s">
        <v>23</v>
      </c>
      <c r="F1132" s="27">
        <v>2.91</v>
      </c>
      <c r="G1132" s="27">
        <v>2.91</v>
      </c>
      <c r="H1132" s="161">
        <v>44.84</v>
      </c>
      <c r="I1132" s="174">
        <v>436.73</v>
      </c>
      <c r="J1132" s="143">
        <f t="shared" si="94"/>
        <v>481.57000000000005</v>
      </c>
      <c r="K1132" s="143">
        <f t="shared" si="95"/>
        <v>130.47999999999999</v>
      </c>
      <c r="L1132" s="143">
        <f t="shared" si="96"/>
        <v>1270.8800000000001</v>
      </c>
      <c r="M1132" s="143">
        <f t="shared" si="97"/>
        <v>1401.36</v>
      </c>
      <c r="N1132" s="29">
        <f t="shared" si="93"/>
        <v>4.6887529719174354E-4</v>
      </c>
    </row>
    <row r="1133" spans="1:14" ht="27" x14ac:dyDescent="0.25">
      <c r="A1133" s="23" t="s">
        <v>1558</v>
      </c>
      <c r="B1133" s="24">
        <v>60801</v>
      </c>
      <c r="C1133" s="25" t="s">
        <v>71</v>
      </c>
      <c r="D1133" s="30" t="s">
        <v>1559</v>
      </c>
      <c r="E1133" s="26" t="s">
        <v>23</v>
      </c>
      <c r="F1133" s="27">
        <v>2.91</v>
      </c>
      <c r="G1133" s="27">
        <v>2.91</v>
      </c>
      <c r="H1133" s="161">
        <v>45.03</v>
      </c>
      <c r="I1133" s="174">
        <v>0</v>
      </c>
      <c r="J1133" s="143">
        <f t="shared" si="94"/>
        <v>45.03</v>
      </c>
      <c r="K1133" s="143">
        <f t="shared" si="95"/>
        <v>131.03</v>
      </c>
      <c r="L1133" s="143">
        <f t="shared" si="96"/>
        <v>0</v>
      </c>
      <c r="M1133" s="143">
        <f t="shared" si="97"/>
        <v>131.03</v>
      </c>
      <c r="N1133" s="29">
        <f t="shared" si="93"/>
        <v>4.3840790511384773E-5</v>
      </c>
    </row>
    <row r="1134" spans="1:14" ht="46.5" customHeight="1" x14ac:dyDescent="0.25">
      <c r="A1134" s="32" t="s">
        <v>1560</v>
      </c>
      <c r="B1134" s="33">
        <v>92777</v>
      </c>
      <c r="C1134" s="26" t="s">
        <v>92</v>
      </c>
      <c r="D1134" s="23" t="s">
        <v>428</v>
      </c>
      <c r="E1134" s="26" t="s">
        <v>206</v>
      </c>
      <c r="F1134" s="27">
        <v>116.6</v>
      </c>
      <c r="G1134" s="27">
        <v>116.6</v>
      </c>
      <c r="H1134" s="161">
        <v>3.42</v>
      </c>
      <c r="I1134" s="174">
        <v>13.37</v>
      </c>
      <c r="J1134" s="143">
        <f t="shared" si="94"/>
        <v>16.79</v>
      </c>
      <c r="K1134" s="143">
        <f t="shared" si="95"/>
        <v>398.77</v>
      </c>
      <c r="L1134" s="143">
        <f t="shared" si="96"/>
        <v>1558.94</v>
      </c>
      <c r="M1134" s="143">
        <f t="shared" si="97"/>
        <v>1957.71</v>
      </c>
      <c r="N1134" s="29">
        <f t="shared" si="93"/>
        <v>6.5502216280274048E-4</v>
      </c>
    </row>
    <row r="1135" spans="1:14" ht="45" x14ac:dyDescent="0.25">
      <c r="A1135" s="32" t="s">
        <v>1561</v>
      </c>
      <c r="B1135" s="33">
        <v>92778</v>
      </c>
      <c r="C1135" s="26" t="s">
        <v>92</v>
      </c>
      <c r="D1135" s="23" t="s">
        <v>248</v>
      </c>
      <c r="E1135" s="26" t="s">
        <v>206</v>
      </c>
      <c r="F1135" s="27">
        <v>13.1</v>
      </c>
      <c r="G1135" s="27">
        <v>13.1</v>
      </c>
      <c r="H1135" s="161">
        <v>2</v>
      </c>
      <c r="I1135" s="174">
        <v>9.16</v>
      </c>
      <c r="J1135" s="143">
        <f t="shared" si="94"/>
        <v>11.16</v>
      </c>
      <c r="K1135" s="143">
        <f t="shared" si="95"/>
        <v>26.2</v>
      </c>
      <c r="L1135" s="143">
        <f t="shared" si="96"/>
        <v>119.99</v>
      </c>
      <c r="M1135" s="143">
        <f t="shared" si="97"/>
        <v>146.19</v>
      </c>
      <c r="N1135" s="29">
        <f t="shared" si="93"/>
        <v>4.8913112759363042E-5</v>
      </c>
    </row>
    <row r="1136" spans="1:14" ht="48.75" customHeight="1" x14ac:dyDescent="0.25">
      <c r="A1136" s="32" t="s">
        <v>1562</v>
      </c>
      <c r="B1136" s="33">
        <v>92775</v>
      </c>
      <c r="C1136" s="26" t="s">
        <v>92</v>
      </c>
      <c r="D1136" s="23" t="s">
        <v>264</v>
      </c>
      <c r="E1136" s="26" t="s">
        <v>206</v>
      </c>
      <c r="F1136" s="27">
        <v>57.8</v>
      </c>
      <c r="G1136" s="27">
        <v>57.8</v>
      </c>
      <c r="H1136" s="161">
        <v>6.86</v>
      </c>
      <c r="I1136" s="174">
        <v>12.82</v>
      </c>
      <c r="J1136" s="143">
        <f t="shared" si="94"/>
        <v>19.68</v>
      </c>
      <c r="K1136" s="143">
        <f t="shared" si="95"/>
        <v>396.5</v>
      </c>
      <c r="L1136" s="143">
        <f t="shared" si="96"/>
        <v>740.99</v>
      </c>
      <c r="M1136" s="143">
        <f t="shared" si="97"/>
        <v>1137.5</v>
      </c>
      <c r="N1136" s="29">
        <f t="shared" si="93"/>
        <v>3.8059146154850168E-4</v>
      </c>
    </row>
    <row r="1137" spans="1:14" x14ac:dyDescent="0.25">
      <c r="A1137" s="61">
        <v>42432</v>
      </c>
      <c r="B1137" s="51"/>
      <c r="C1137" s="51"/>
      <c r="D1137" s="34" t="s">
        <v>266</v>
      </c>
      <c r="E1137" s="52"/>
      <c r="F1137" s="52"/>
      <c r="G1137" s="52"/>
      <c r="H1137" s="165"/>
      <c r="I1137" s="178"/>
      <c r="J1137" s="151"/>
      <c r="K1137" s="147"/>
      <c r="L1137" s="147"/>
      <c r="M1137" s="147">
        <f>SUM(M1138)</f>
        <v>8556.7900000000009</v>
      </c>
      <c r="N1137" s="37">
        <f t="shared" si="93"/>
        <v>2.8629812855064649E-3</v>
      </c>
    </row>
    <row r="1138" spans="1:14" ht="27" x14ac:dyDescent="0.25">
      <c r="A1138" s="23" t="s">
        <v>1563</v>
      </c>
      <c r="B1138" s="24">
        <v>61101</v>
      </c>
      <c r="C1138" s="25" t="s">
        <v>71</v>
      </c>
      <c r="D1138" s="30" t="s">
        <v>853</v>
      </c>
      <c r="E1138" s="26" t="s">
        <v>27</v>
      </c>
      <c r="F1138" s="27">
        <v>71.930000000000007</v>
      </c>
      <c r="G1138" s="27">
        <v>71.930000000000007</v>
      </c>
      <c r="H1138" s="161">
        <v>18.75</v>
      </c>
      <c r="I1138" s="174">
        <v>100.21</v>
      </c>
      <c r="J1138" s="143">
        <f t="shared" si="94"/>
        <v>118.96</v>
      </c>
      <c r="K1138" s="143">
        <f t="shared" si="95"/>
        <v>1348.68</v>
      </c>
      <c r="L1138" s="143">
        <f t="shared" si="96"/>
        <v>7208.1</v>
      </c>
      <c r="M1138" s="143">
        <f t="shared" si="97"/>
        <v>8556.7900000000009</v>
      </c>
      <c r="N1138" s="29">
        <f t="shared" si="93"/>
        <v>2.8629812855064649E-3</v>
      </c>
    </row>
    <row r="1139" spans="1:14" x14ac:dyDescent="0.25">
      <c r="A1139" s="61">
        <v>42433</v>
      </c>
      <c r="B1139" s="51"/>
      <c r="C1139" s="51"/>
      <c r="D1139" s="34" t="s">
        <v>1564</v>
      </c>
      <c r="E1139" s="52"/>
      <c r="F1139" s="52"/>
      <c r="G1139" s="52"/>
      <c r="H1139" s="165"/>
      <c r="I1139" s="178"/>
      <c r="J1139" s="151"/>
      <c r="K1139" s="147"/>
      <c r="L1139" s="147"/>
      <c r="M1139" s="147">
        <f>SUM(M1140:M1145)</f>
        <v>31206.6</v>
      </c>
      <c r="N1139" s="37">
        <f t="shared" si="93"/>
        <v>1.0441288355129206E-2</v>
      </c>
    </row>
    <row r="1140" spans="1:14" ht="45" customHeight="1" x14ac:dyDescent="0.25">
      <c r="A1140" s="32" t="s">
        <v>1565</v>
      </c>
      <c r="B1140" s="33">
        <v>100775</v>
      </c>
      <c r="C1140" s="26" t="s">
        <v>92</v>
      </c>
      <c r="D1140" s="23" t="s">
        <v>286</v>
      </c>
      <c r="E1140" s="26" t="s">
        <v>206</v>
      </c>
      <c r="F1140" s="27">
        <v>1818</v>
      </c>
      <c r="G1140" s="27">
        <v>1818</v>
      </c>
      <c r="H1140" s="161">
        <v>0.8</v>
      </c>
      <c r="I1140" s="174">
        <v>10.28</v>
      </c>
      <c r="J1140" s="143">
        <f t="shared" si="94"/>
        <v>11.08</v>
      </c>
      <c r="K1140" s="143">
        <f t="shared" si="95"/>
        <v>1454.4</v>
      </c>
      <c r="L1140" s="143">
        <f t="shared" si="96"/>
        <v>18689.04</v>
      </c>
      <c r="M1140" s="143">
        <f t="shared" si="97"/>
        <v>20143.439999999999</v>
      </c>
      <c r="N1140" s="29">
        <f t="shared" si="93"/>
        <v>6.7397110067820218E-3</v>
      </c>
    </row>
    <row r="1141" spans="1:14" ht="36" customHeight="1" x14ac:dyDescent="0.25">
      <c r="A1141" s="32" t="s">
        <v>1566</v>
      </c>
      <c r="B1141" s="33">
        <v>100719</v>
      </c>
      <c r="C1141" s="26" t="s">
        <v>92</v>
      </c>
      <c r="D1141" s="30" t="s">
        <v>1287</v>
      </c>
      <c r="E1141" s="26" t="s">
        <v>27</v>
      </c>
      <c r="F1141" s="27">
        <v>169.5</v>
      </c>
      <c r="G1141" s="27">
        <v>169.5</v>
      </c>
      <c r="H1141" s="161">
        <v>1.32</v>
      </c>
      <c r="I1141" s="174">
        <v>9.18</v>
      </c>
      <c r="J1141" s="143">
        <f t="shared" si="94"/>
        <v>10.5</v>
      </c>
      <c r="K1141" s="143">
        <f t="shared" si="95"/>
        <v>223.74</v>
      </c>
      <c r="L1141" s="143">
        <f t="shared" si="96"/>
        <v>1556.01</v>
      </c>
      <c r="M1141" s="143">
        <f t="shared" si="97"/>
        <v>1779.75</v>
      </c>
      <c r="N1141" s="29">
        <f t="shared" si="93"/>
        <v>5.9547925599204028E-4</v>
      </c>
    </row>
    <row r="1142" spans="1:14" ht="45.75" customHeight="1" x14ac:dyDescent="0.25">
      <c r="A1142" s="32" t="s">
        <v>1567</v>
      </c>
      <c r="B1142" s="33">
        <v>100747</v>
      </c>
      <c r="C1142" s="26" t="s">
        <v>92</v>
      </c>
      <c r="D1142" s="23" t="s">
        <v>1568</v>
      </c>
      <c r="E1142" s="26" t="s">
        <v>27</v>
      </c>
      <c r="F1142" s="27">
        <v>169.5</v>
      </c>
      <c r="G1142" s="27">
        <v>169.5</v>
      </c>
      <c r="H1142" s="161">
        <v>1.32</v>
      </c>
      <c r="I1142" s="174">
        <v>8.8699999999999992</v>
      </c>
      <c r="J1142" s="143">
        <f t="shared" si="94"/>
        <v>10.19</v>
      </c>
      <c r="K1142" s="143">
        <f t="shared" si="95"/>
        <v>223.74</v>
      </c>
      <c r="L1142" s="143">
        <f t="shared" si="96"/>
        <v>1503.46</v>
      </c>
      <c r="M1142" s="143">
        <f t="shared" si="97"/>
        <v>1727.2</v>
      </c>
      <c r="N1142" s="29">
        <f t="shared" si="93"/>
        <v>5.7789676693325025E-4</v>
      </c>
    </row>
    <row r="1143" spans="1:14" ht="18" x14ac:dyDescent="0.25">
      <c r="A1143" s="23" t="s">
        <v>1569</v>
      </c>
      <c r="B1143" s="24">
        <v>160401</v>
      </c>
      <c r="C1143" s="25" t="s">
        <v>71</v>
      </c>
      <c r="D1143" s="23" t="s">
        <v>290</v>
      </c>
      <c r="E1143" s="26" t="s">
        <v>27</v>
      </c>
      <c r="F1143" s="27">
        <v>120.5</v>
      </c>
      <c r="G1143" s="27">
        <v>120.5</v>
      </c>
      <c r="H1143" s="161">
        <v>4.08</v>
      </c>
      <c r="I1143" s="174">
        <v>46.44</v>
      </c>
      <c r="J1143" s="143">
        <f t="shared" si="94"/>
        <v>50.519999999999996</v>
      </c>
      <c r="K1143" s="143">
        <f t="shared" si="95"/>
        <v>491.64</v>
      </c>
      <c r="L1143" s="143">
        <f t="shared" si="96"/>
        <v>5596.02</v>
      </c>
      <c r="M1143" s="143">
        <f t="shared" si="97"/>
        <v>6087.66</v>
      </c>
      <c r="N1143" s="29">
        <f t="shared" si="93"/>
        <v>2.036845201591518E-3</v>
      </c>
    </row>
    <row r="1144" spans="1:14" ht="18" x14ac:dyDescent="0.25">
      <c r="A1144" s="23" t="s">
        <v>1570</v>
      </c>
      <c r="B1144" s="24">
        <v>160402</v>
      </c>
      <c r="C1144" s="25" t="s">
        <v>71</v>
      </c>
      <c r="D1144" s="23" t="s">
        <v>292</v>
      </c>
      <c r="E1144" s="26" t="s">
        <v>82</v>
      </c>
      <c r="F1144" s="27">
        <v>12.05</v>
      </c>
      <c r="G1144" s="27">
        <v>12.05</v>
      </c>
      <c r="H1144" s="161">
        <v>18.23</v>
      </c>
      <c r="I1144" s="174">
        <v>14.82</v>
      </c>
      <c r="J1144" s="143">
        <f t="shared" si="94"/>
        <v>33.049999999999997</v>
      </c>
      <c r="K1144" s="143">
        <f t="shared" si="95"/>
        <v>219.67</v>
      </c>
      <c r="L1144" s="143">
        <f t="shared" si="96"/>
        <v>178.58</v>
      </c>
      <c r="M1144" s="143">
        <f t="shared" si="97"/>
        <v>398.25</v>
      </c>
      <c r="N1144" s="29">
        <f t="shared" si="93"/>
        <v>1.3324883477950839E-4</v>
      </c>
    </row>
    <row r="1145" spans="1:14" ht="18" x14ac:dyDescent="0.25">
      <c r="A1145" s="23" t="s">
        <v>1571</v>
      </c>
      <c r="B1145" s="24">
        <v>94224</v>
      </c>
      <c r="C1145" s="31" t="s">
        <v>92</v>
      </c>
      <c r="D1145" s="23" t="s">
        <v>294</v>
      </c>
      <c r="E1145" s="26" t="s">
        <v>203</v>
      </c>
      <c r="F1145" s="27">
        <v>44.1</v>
      </c>
      <c r="G1145" s="27">
        <v>44.1</v>
      </c>
      <c r="H1145" s="161">
        <v>14.93</v>
      </c>
      <c r="I1145" s="174">
        <v>9.34</v>
      </c>
      <c r="J1145" s="143">
        <f t="shared" si="94"/>
        <v>24.27</v>
      </c>
      <c r="K1145" s="143">
        <f t="shared" si="95"/>
        <v>658.41</v>
      </c>
      <c r="L1145" s="143">
        <f t="shared" si="96"/>
        <v>411.89</v>
      </c>
      <c r="M1145" s="143">
        <f t="shared" si="97"/>
        <v>1070.3</v>
      </c>
      <c r="N1145" s="29">
        <f t="shared" si="93"/>
        <v>3.581072890508671E-4</v>
      </c>
    </row>
    <row r="1146" spans="1:14" x14ac:dyDescent="0.25">
      <c r="A1146" s="19" t="s">
        <v>1572</v>
      </c>
      <c r="B1146" s="49"/>
      <c r="C1146" s="49"/>
      <c r="D1146" s="19" t="s">
        <v>117</v>
      </c>
      <c r="E1146" s="21"/>
      <c r="F1146" s="21"/>
      <c r="G1146" s="21"/>
      <c r="H1146" s="160"/>
      <c r="I1146" s="173"/>
      <c r="J1146" s="141"/>
      <c r="K1146" s="142"/>
      <c r="L1146" s="142"/>
      <c r="M1146" s="142">
        <f>SUM(M1147:M1149)</f>
        <v>15919.73</v>
      </c>
      <c r="N1146" s="22">
        <f t="shared" si="93"/>
        <v>5.3265171939846402E-3</v>
      </c>
    </row>
    <row r="1147" spans="1:14" ht="45" customHeight="1" x14ac:dyDescent="0.25">
      <c r="A1147" s="63">
        <v>42461</v>
      </c>
      <c r="B1147" s="33">
        <v>103333</v>
      </c>
      <c r="C1147" s="26" t="s">
        <v>92</v>
      </c>
      <c r="D1147" s="23" t="s">
        <v>1573</v>
      </c>
      <c r="E1147" s="26" t="s">
        <v>27</v>
      </c>
      <c r="F1147" s="27">
        <v>0.48</v>
      </c>
      <c r="G1147" s="27">
        <v>0.48</v>
      </c>
      <c r="H1147" s="161">
        <v>60.94</v>
      </c>
      <c r="I1147" s="174">
        <v>56.1</v>
      </c>
      <c r="J1147" s="143">
        <f t="shared" si="94"/>
        <v>117.03999999999999</v>
      </c>
      <c r="K1147" s="143">
        <f t="shared" si="95"/>
        <v>29.25</v>
      </c>
      <c r="L1147" s="143">
        <f t="shared" si="96"/>
        <v>26.92</v>
      </c>
      <c r="M1147" s="143">
        <f t="shared" si="97"/>
        <v>56.17</v>
      </c>
      <c r="N1147" s="29">
        <f t="shared" si="93"/>
        <v>1.879369001774008E-5</v>
      </c>
    </row>
    <row r="1148" spans="1:14" ht="18" x14ac:dyDescent="0.25">
      <c r="A1148" s="64">
        <v>42462</v>
      </c>
      <c r="B1148" s="24">
        <v>100102</v>
      </c>
      <c r="C1148" s="25" t="s">
        <v>71</v>
      </c>
      <c r="D1148" s="23" t="s">
        <v>119</v>
      </c>
      <c r="E1148" s="26" t="s">
        <v>27</v>
      </c>
      <c r="F1148" s="27">
        <v>190.69</v>
      </c>
      <c r="G1148" s="27">
        <v>190.69</v>
      </c>
      <c r="H1148" s="161">
        <v>34</v>
      </c>
      <c r="I1148" s="174">
        <v>45</v>
      </c>
      <c r="J1148" s="143">
        <f t="shared" si="94"/>
        <v>79</v>
      </c>
      <c r="K1148" s="143">
        <f t="shared" si="95"/>
        <v>6483.46</v>
      </c>
      <c r="L1148" s="143">
        <f t="shared" si="96"/>
        <v>8581.0499999999993</v>
      </c>
      <c r="M1148" s="143">
        <f t="shared" si="97"/>
        <v>15064.51</v>
      </c>
      <c r="N1148" s="29">
        <f t="shared" si="93"/>
        <v>5.0403726403622142E-3</v>
      </c>
    </row>
    <row r="1149" spans="1:14" ht="18" x14ac:dyDescent="0.25">
      <c r="A1149" s="64">
        <v>42463</v>
      </c>
      <c r="B1149" s="24">
        <v>100204</v>
      </c>
      <c r="C1149" s="25" t="s">
        <v>71</v>
      </c>
      <c r="D1149" s="23" t="s">
        <v>1574</v>
      </c>
      <c r="E1149" s="26" t="s">
        <v>82</v>
      </c>
      <c r="F1149" s="27">
        <v>49.6</v>
      </c>
      <c r="G1149" s="27">
        <v>49.6</v>
      </c>
      <c r="H1149" s="161">
        <v>6.86</v>
      </c>
      <c r="I1149" s="174">
        <v>9.25</v>
      </c>
      <c r="J1149" s="143">
        <f t="shared" si="94"/>
        <v>16.11</v>
      </c>
      <c r="K1149" s="143">
        <f t="shared" si="95"/>
        <v>340.25</v>
      </c>
      <c r="L1149" s="143">
        <f t="shared" si="96"/>
        <v>458.8</v>
      </c>
      <c r="M1149" s="143">
        <f t="shared" si="97"/>
        <v>799.05</v>
      </c>
      <c r="N1149" s="29">
        <f t="shared" si="93"/>
        <v>2.6735086360468594E-4</v>
      </c>
    </row>
    <row r="1150" spans="1:14" x14ac:dyDescent="0.25">
      <c r="A1150" s="19" t="s">
        <v>1575</v>
      </c>
      <c r="B1150" s="49"/>
      <c r="C1150" s="49"/>
      <c r="D1150" s="19" t="s">
        <v>165</v>
      </c>
      <c r="E1150" s="21"/>
      <c r="F1150" s="21"/>
      <c r="G1150" s="21"/>
      <c r="H1150" s="160"/>
      <c r="I1150" s="173"/>
      <c r="J1150" s="141"/>
      <c r="K1150" s="142"/>
      <c r="L1150" s="142"/>
      <c r="M1150" s="142">
        <f>SUM(M1151:M1155)</f>
        <v>11665.810000000001</v>
      </c>
      <c r="N1150" s="22">
        <f t="shared" si="93"/>
        <v>3.9032155411403311E-3</v>
      </c>
    </row>
    <row r="1151" spans="1:14" ht="18" x14ac:dyDescent="0.25">
      <c r="A1151" s="64">
        <v>42491</v>
      </c>
      <c r="B1151" s="24">
        <v>220101</v>
      </c>
      <c r="C1151" s="25" t="s">
        <v>71</v>
      </c>
      <c r="D1151" s="23" t="s">
        <v>319</v>
      </c>
      <c r="E1151" s="26" t="s">
        <v>27</v>
      </c>
      <c r="F1151" s="27">
        <v>80.34</v>
      </c>
      <c r="G1151" s="27">
        <v>80.34</v>
      </c>
      <c r="H1151" s="161">
        <v>9</v>
      </c>
      <c r="I1151" s="174">
        <v>20.85</v>
      </c>
      <c r="J1151" s="143">
        <f t="shared" si="94"/>
        <v>29.85</v>
      </c>
      <c r="K1151" s="143">
        <f t="shared" si="95"/>
        <v>723.06</v>
      </c>
      <c r="L1151" s="143">
        <f t="shared" si="96"/>
        <v>1675.08</v>
      </c>
      <c r="M1151" s="143">
        <f t="shared" si="97"/>
        <v>2398.14</v>
      </c>
      <c r="N1151" s="29">
        <f t="shared" si="93"/>
        <v>8.0238383085531764E-4</v>
      </c>
    </row>
    <row r="1152" spans="1:14" ht="18" x14ac:dyDescent="0.25">
      <c r="A1152" s="64">
        <v>42492</v>
      </c>
      <c r="B1152" s="24">
        <v>221101</v>
      </c>
      <c r="C1152" s="25" t="s">
        <v>71</v>
      </c>
      <c r="D1152" s="23" t="s">
        <v>321</v>
      </c>
      <c r="E1152" s="26" t="s">
        <v>27</v>
      </c>
      <c r="F1152" s="27">
        <v>80.34</v>
      </c>
      <c r="G1152" s="27">
        <v>80.34</v>
      </c>
      <c r="H1152" s="161">
        <v>12.3</v>
      </c>
      <c r="I1152" s="174">
        <v>47.88</v>
      </c>
      <c r="J1152" s="143">
        <f t="shared" si="94"/>
        <v>60.180000000000007</v>
      </c>
      <c r="K1152" s="143">
        <f t="shared" si="95"/>
        <v>988.18</v>
      </c>
      <c r="L1152" s="143">
        <f t="shared" si="96"/>
        <v>3846.67</v>
      </c>
      <c r="M1152" s="143">
        <f t="shared" si="97"/>
        <v>4834.8599999999997</v>
      </c>
      <c r="N1152" s="29">
        <f t="shared" si="93"/>
        <v>1.6176759857427594E-3</v>
      </c>
    </row>
    <row r="1153" spans="1:14" ht="18" x14ac:dyDescent="0.25">
      <c r="A1153" s="64">
        <v>42493</v>
      </c>
      <c r="B1153" s="24">
        <v>221102</v>
      </c>
      <c r="C1153" s="25" t="s">
        <v>71</v>
      </c>
      <c r="D1153" s="23" t="s">
        <v>323</v>
      </c>
      <c r="E1153" s="26" t="s">
        <v>82</v>
      </c>
      <c r="F1153" s="27">
        <v>8.74</v>
      </c>
      <c r="G1153" s="27">
        <v>8.74</v>
      </c>
      <c r="H1153" s="161">
        <v>0</v>
      </c>
      <c r="I1153" s="174">
        <v>13.44</v>
      </c>
      <c r="J1153" s="143">
        <f t="shared" si="94"/>
        <v>13.44</v>
      </c>
      <c r="K1153" s="143">
        <f t="shared" si="95"/>
        <v>0</v>
      </c>
      <c r="L1153" s="143">
        <f t="shared" si="96"/>
        <v>117.46</v>
      </c>
      <c r="M1153" s="143">
        <f t="shared" si="97"/>
        <v>117.46</v>
      </c>
      <c r="N1153" s="29">
        <f t="shared" si="93"/>
        <v>3.9300459844823738E-5</v>
      </c>
    </row>
    <row r="1154" spans="1:14" ht="18" x14ac:dyDescent="0.25">
      <c r="A1154" s="64">
        <v>42494</v>
      </c>
      <c r="B1154" s="24">
        <v>221104</v>
      </c>
      <c r="C1154" s="25" t="s">
        <v>71</v>
      </c>
      <c r="D1154" s="23" t="s">
        <v>167</v>
      </c>
      <c r="E1154" s="26" t="s">
        <v>27</v>
      </c>
      <c r="F1154" s="27">
        <v>89.08</v>
      </c>
      <c r="G1154" s="27">
        <v>89.08</v>
      </c>
      <c r="H1154" s="161">
        <v>0</v>
      </c>
      <c r="I1154" s="174">
        <v>25.78</v>
      </c>
      <c r="J1154" s="143">
        <f t="shared" si="94"/>
        <v>25.78</v>
      </c>
      <c r="K1154" s="143">
        <f t="shared" si="95"/>
        <v>0</v>
      </c>
      <c r="L1154" s="143">
        <f t="shared" si="96"/>
        <v>2296.48</v>
      </c>
      <c r="M1154" s="143">
        <f t="shared" si="97"/>
        <v>2296.48</v>
      </c>
      <c r="N1154" s="29">
        <f t="shared" si="93"/>
        <v>7.6836982823464013E-4</v>
      </c>
    </row>
    <row r="1155" spans="1:14" ht="36" customHeight="1" x14ac:dyDescent="0.25">
      <c r="A1155" s="63">
        <v>42495</v>
      </c>
      <c r="B1155" s="33">
        <v>94992</v>
      </c>
      <c r="C1155" s="26" t="s">
        <v>92</v>
      </c>
      <c r="D1155" s="30" t="s">
        <v>1576</v>
      </c>
      <c r="E1155" s="26" t="s">
        <v>27</v>
      </c>
      <c r="F1155" s="27">
        <v>24.06</v>
      </c>
      <c r="G1155" s="27">
        <v>24.06</v>
      </c>
      <c r="H1155" s="161">
        <v>12.37</v>
      </c>
      <c r="I1155" s="174">
        <v>71.540000000000006</v>
      </c>
      <c r="J1155" s="143">
        <f t="shared" si="94"/>
        <v>83.910000000000011</v>
      </c>
      <c r="K1155" s="143">
        <f t="shared" si="95"/>
        <v>297.62</v>
      </c>
      <c r="L1155" s="143">
        <f t="shared" si="96"/>
        <v>1721.25</v>
      </c>
      <c r="M1155" s="143">
        <f t="shared" si="97"/>
        <v>2018.87</v>
      </c>
      <c r="N1155" s="29">
        <f t="shared" si="93"/>
        <v>6.7548543646278993E-4</v>
      </c>
    </row>
    <row r="1156" spans="1:14" x14ac:dyDescent="0.25">
      <c r="A1156" s="19" t="s">
        <v>1577</v>
      </c>
      <c r="B1156" s="49"/>
      <c r="C1156" s="49"/>
      <c r="D1156" s="19" t="s">
        <v>280</v>
      </c>
      <c r="E1156" s="21"/>
      <c r="F1156" s="21"/>
      <c r="G1156" s="21"/>
      <c r="H1156" s="160"/>
      <c r="I1156" s="173"/>
      <c r="J1156" s="141"/>
      <c r="K1156" s="142"/>
      <c r="L1156" s="142"/>
      <c r="M1156" s="142">
        <f>M1157</f>
        <v>4274.5200000000004</v>
      </c>
      <c r="N1156" s="22">
        <f t="shared" si="93"/>
        <v>1.4301941223897156E-3</v>
      </c>
    </row>
    <row r="1157" spans="1:14" ht="15" customHeight="1" x14ac:dyDescent="0.25">
      <c r="A1157" s="61">
        <v>42522</v>
      </c>
      <c r="B1157" s="51"/>
      <c r="C1157" s="51"/>
      <c r="D1157" s="34" t="s">
        <v>1578</v>
      </c>
      <c r="E1157" s="52"/>
      <c r="F1157" s="52"/>
      <c r="G1157" s="52"/>
      <c r="H1157" s="165"/>
      <c r="I1157" s="178"/>
      <c r="J1157" s="151"/>
      <c r="K1157" s="147"/>
      <c r="L1157" s="147"/>
      <c r="M1157" s="147">
        <f>M1158</f>
        <v>4274.5200000000004</v>
      </c>
      <c r="N1157" s="37">
        <f t="shared" si="93"/>
        <v>1.4301941223897156E-3</v>
      </c>
    </row>
    <row r="1158" spans="1:14" ht="18" x14ac:dyDescent="0.25">
      <c r="A1158" s="23" t="s">
        <v>1579</v>
      </c>
      <c r="B1158" s="24">
        <v>120208</v>
      </c>
      <c r="C1158" s="25" t="s">
        <v>71</v>
      </c>
      <c r="D1158" s="23" t="s">
        <v>634</v>
      </c>
      <c r="E1158" s="26" t="s">
        <v>27</v>
      </c>
      <c r="F1158" s="27">
        <v>173.62</v>
      </c>
      <c r="G1158" s="27">
        <v>173.62</v>
      </c>
      <c r="H1158" s="161">
        <v>12.72</v>
      </c>
      <c r="I1158" s="174">
        <v>11.9</v>
      </c>
      <c r="J1158" s="143">
        <f t="shared" si="94"/>
        <v>24.62</v>
      </c>
      <c r="K1158" s="143">
        <f t="shared" si="95"/>
        <v>2208.44</v>
      </c>
      <c r="L1158" s="143">
        <f t="shared" si="96"/>
        <v>2066.0700000000002</v>
      </c>
      <c r="M1158" s="143">
        <f t="shared" si="97"/>
        <v>4274.5200000000004</v>
      </c>
      <c r="N1158" s="29">
        <f t="shared" si="93"/>
        <v>1.4301941223897156E-3</v>
      </c>
    </row>
    <row r="1159" spans="1:14" x14ac:dyDescent="0.25">
      <c r="A1159" s="19" t="s">
        <v>1580</v>
      </c>
      <c r="B1159" s="49"/>
      <c r="C1159" s="49"/>
      <c r="D1159" s="19" t="s">
        <v>133</v>
      </c>
      <c r="E1159" s="21"/>
      <c r="F1159" s="21"/>
      <c r="G1159" s="21"/>
      <c r="H1159" s="160"/>
      <c r="I1159" s="173"/>
      <c r="J1159" s="141"/>
      <c r="K1159" s="142"/>
      <c r="L1159" s="142"/>
      <c r="M1159" s="142">
        <f>SUM(M1160:M1163)</f>
        <v>19221.600000000002</v>
      </c>
      <c r="N1159" s="22">
        <f t="shared" si="93"/>
        <v>6.4312763404841145E-3</v>
      </c>
    </row>
    <row r="1160" spans="1:14" ht="18" x14ac:dyDescent="0.25">
      <c r="A1160" s="64">
        <v>42552</v>
      </c>
      <c r="B1160" s="24">
        <v>180501</v>
      </c>
      <c r="C1160" s="25" t="s">
        <v>71</v>
      </c>
      <c r="D1160" s="23" t="s">
        <v>301</v>
      </c>
      <c r="E1160" s="26" t="s">
        <v>27</v>
      </c>
      <c r="F1160" s="27">
        <v>7.14</v>
      </c>
      <c r="G1160" s="27">
        <v>7.14</v>
      </c>
      <c r="H1160" s="161">
        <v>42.74</v>
      </c>
      <c r="I1160" s="174">
        <v>798.32</v>
      </c>
      <c r="J1160" s="143">
        <f t="shared" si="94"/>
        <v>841.06000000000006</v>
      </c>
      <c r="K1160" s="143">
        <f t="shared" si="95"/>
        <v>305.16000000000003</v>
      </c>
      <c r="L1160" s="143">
        <f t="shared" si="96"/>
        <v>5700</v>
      </c>
      <c r="M1160" s="143">
        <f t="shared" si="97"/>
        <v>6005.16</v>
      </c>
      <c r="N1160" s="29">
        <f t="shared" si="93"/>
        <v>2.0092418648198682E-3</v>
      </c>
    </row>
    <row r="1161" spans="1:14" ht="18" x14ac:dyDescent="0.25">
      <c r="A1161" s="64">
        <v>42553</v>
      </c>
      <c r="B1161" s="24">
        <v>180509</v>
      </c>
      <c r="C1161" s="25" t="s">
        <v>71</v>
      </c>
      <c r="D1161" s="23" t="s">
        <v>647</v>
      </c>
      <c r="E1161" s="26" t="s">
        <v>27</v>
      </c>
      <c r="F1161" s="27">
        <v>18</v>
      </c>
      <c r="G1161" s="27">
        <v>18</v>
      </c>
      <c r="H1161" s="161">
        <v>35</v>
      </c>
      <c r="I1161" s="174">
        <v>486.25</v>
      </c>
      <c r="J1161" s="143">
        <f t="shared" si="94"/>
        <v>521.25</v>
      </c>
      <c r="K1161" s="143">
        <f t="shared" si="95"/>
        <v>630</v>
      </c>
      <c r="L1161" s="143">
        <f t="shared" si="96"/>
        <v>8752.5</v>
      </c>
      <c r="M1161" s="143">
        <f t="shared" si="97"/>
        <v>9382.5</v>
      </c>
      <c r="N1161" s="29">
        <f t="shared" si="93"/>
        <v>3.1392522092121467E-3</v>
      </c>
    </row>
    <row r="1162" spans="1:14" ht="18" x14ac:dyDescent="0.25">
      <c r="A1162" s="64">
        <v>42554</v>
      </c>
      <c r="B1162" s="24">
        <v>180381</v>
      </c>
      <c r="C1162" s="25" t="s">
        <v>71</v>
      </c>
      <c r="D1162" s="23" t="s">
        <v>299</v>
      </c>
      <c r="E1162" s="26" t="s">
        <v>27</v>
      </c>
      <c r="F1162" s="27">
        <v>5.23</v>
      </c>
      <c r="G1162" s="27">
        <v>5.23</v>
      </c>
      <c r="H1162" s="161">
        <v>45.67</v>
      </c>
      <c r="I1162" s="174">
        <v>498.15</v>
      </c>
      <c r="J1162" s="143">
        <f t="shared" si="94"/>
        <v>543.81999999999994</v>
      </c>
      <c r="K1162" s="143">
        <f t="shared" si="95"/>
        <v>238.85</v>
      </c>
      <c r="L1162" s="143">
        <f t="shared" si="96"/>
        <v>2605.3200000000002</v>
      </c>
      <c r="M1162" s="143">
        <f t="shared" si="97"/>
        <v>2844.17</v>
      </c>
      <c r="N1162" s="29">
        <f t="shared" si="93"/>
        <v>9.5161917994936445E-4</v>
      </c>
    </row>
    <row r="1163" spans="1:14" ht="18" x14ac:dyDescent="0.25">
      <c r="A1163" s="64">
        <v>42555</v>
      </c>
      <c r="B1163" s="24">
        <v>180380</v>
      </c>
      <c r="C1163" s="25" t="s">
        <v>71</v>
      </c>
      <c r="D1163" s="23" t="s">
        <v>643</v>
      </c>
      <c r="E1163" s="26" t="s">
        <v>27</v>
      </c>
      <c r="F1163" s="27">
        <v>1.08</v>
      </c>
      <c r="G1163" s="27">
        <v>1.08</v>
      </c>
      <c r="H1163" s="161">
        <v>45.67</v>
      </c>
      <c r="I1163" s="174">
        <v>870.79</v>
      </c>
      <c r="J1163" s="143">
        <f t="shared" si="94"/>
        <v>916.45999999999992</v>
      </c>
      <c r="K1163" s="143">
        <f t="shared" si="95"/>
        <v>49.32</v>
      </c>
      <c r="L1163" s="143">
        <f t="shared" si="96"/>
        <v>940.45</v>
      </c>
      <c r="M1163" s="143">
        <f t="shared" si="97"/>
        <v>989.77</v>
      </c>
      <c r="N1163" s="29">
        <f t="shared" si="93"/>
        <v>3.3116308650273449E-4</v>
      </c>
    </row>
    <row r="1164" spans="1:14" x14ac:dyDescent="0.25">
      <c r="A1164" s="19" t="s">
        <v>1581</v>
      </c>
      <c r="B1164" s="49"/>
      <c r="C1164" s="49"/>
      <c r="D1164" s="19" t="s">
        <v>303</v>
      </c>
      <c r="E1164" s="21"/>
      <c r="F1164" s="21"/>
      <c r="G1164" s="21"/>
      <c r="H1164" s="160"/>
      <c r="I1164" s="173"/>
      <c r="J1164" s="141"/>
      <c r="K1164" s="142"/>
      <c r="L1164" s="142"/>
      <c r="M1164" s="142">
        <f>M1165</f>
        <v>1025.3699999999999</v>
      </c>
      <c r="N1164" s="22">
        <f t="shared" si="93"/>
        <v>3.4307434455207661E-4</v>
      </c>
    </row>
    <row r="1165" spans="1:14" ht="18" x14ac:dyDescent="0.25">
      <c r="A1165" s="64">
        <v>42583</v>
      </c>
      <c r="B1165" s="24">
        <v>190105</v>
      </c>
      <c r="C1165" s="25" t="s">
        <v>71</v>
      </c>
      <c r="D1165" s="23" t="s">
        <v>650</v>
      </c>
      <c r="E1165" s="26" t="s">
        <v>27</v>
      </c>
      <c r="F1165" s="27">
        <v>6.31</v>
      </c>
      <c r="G1165" s="27">
        <v>6.31</v>
      </c>
      <c r="H1165" s="161">
        <v>0</v>
      </c>
      <c r="I1165" s="174">
        <v>162.5</v>
      </c>
      <c r="J1165" s="143">
        <f t="shared" si="94"/>
        <v>162.5</v>
      </c>
      <c r="K1165" s="143">
        <f t="shared" si="95"/>
        <v>0</v>
      </c>
      <c r="L1165" s="143">
        <f t="shared" si="96"/>
        <v>1025.3699999999999</v>
      </c>
      <c r="M1165" s="143">
        <f t="shared" si="97"/>
        <v>1025.3699999999999</v>
      </c>
      <c r="N1165" s="29">
        <f t="shared" si="93"/>
        <v>3.4307434455207661E-4</v>
      </c>
    </row>
    <row r="1166" spans="1:14" x14ac:dyDescent="0.25">
      <c r="A1166" s="19" t="s">
        <v>1582</v>
      </c>
      <c r="B1166" s="20"/>
      <c r="C1166" s="20"/>
      <c r="D1166" s="19" t="s">
        <v>307</v>
      </c>
      <c r="E1166" s="21"/>
      <c r="F1166" s="21"/>
      <c r="G1166" s="21"/>
      <c r="H1166" s="160"/>
      <c r="I1166" s="173"/>
      <c r="J1166" s="141"/>
      <c r="K1166" s="142"/>
      <c r="L1166" s="142"/>
      <c r="M1166" s="142">
        <f>SUM(M1167:M1170)</f>
        <v>31395.58</v>
      </c>
      <c r="N1166" s="22">
        <f t="shared" si="93"/>
        <v>1.05045183985608E-2</v>
      </c>
    </row>
    <row r="1167" spans="1:14" ht="18" x14ac:dyDescent="0.25">
      <c r="A1167" s="64">
        <v>42614</v>
      </c>
      <c r="B1167" s="24">
        <v>200101</v>
      </c>
      <c r="C1167" s="25" t="s">
        <v>71</v>
      </c>
      <c r="D1167" s="23" t="s">
        <v>121</v>
      </c>
      <c r="E1167" s="26" t="s">
        <v>27</v>
      </c>
      <c r="F1167" s="27">
        <v>372.32</v>
      </c>
      <c r="G1167" s="27">
        <v>372.32</v>
      </c>
      <c r="H1167" s="161">
        <v>3.22</v>
      </c>
      <c r="I1167" s="174">
        <v>2.4700000000000002</v>
      </c>
      <c r="J1167" s="143">
        <f t="shared" si="94"/>
        <v>5.69</v>
      </c>
      <c r="K1167" s="143">
        <f t="shared" si="95"/>
        <v>1198.8699999999999</v>
      </c>
      <c r="L1167" s="143">
        <f t="shared" si="96"/>
        <v>919.63</v>
      </c>
      <c r="M1167" s="143">
        <f t="shared" si="97"/>
        <v>2118.5</v>
      </c>
      <c r="N1167" s="29">
        <f t="shared" si="93"/>
        <v>7.0882022970593481E-4</v>
      </c>
    </row>
    <row r="1168" spans="1:14" ht="18" x14ac:dyDescent="0.25">
      <c r="A1168" s="64">
        <v>42615</v>
      </c>
      <c r="B1168" s="24">
        <v>200502</v>
      </c>
      <c r="C1168" s="25" t="s">
        <v>71</v>
      </c>
      <c r="D1168" s="23" t="s">
        <v>310</v>
      </c>
      <c r="E1168" s="26" t="s">
        <v>27</v>
      </c>
      <c r="F1168" s="27">
        <v>102.57</v>
      </c>
      <c r="G1168" s="27">
        <v>102.57</v>
      </c>
      <c r="H1168" s="161">
        <v>17.96</v>
      </c>
      <c r="I1168" s="174">
        <v>10.98</v>
      </c>
      <c r="J1168" s="143">
        <f t="shared" si="94"/>
        <v>28.94</v>
      </c>
      <c r="K1168" s="143">
        <f t="shared" si="95"/>
        <v>1842.15</v>
      </c>
      <c r="L1168" s="143">
        <f t="shared" si="96"/>
        <v>1126.21</v>
      </c>
      <c r="M1168" s="143">
        <f t="shared" si="97"/>
        <v>2968.37</v>
      </c>
      <c r="N1168" s="29">
        <f t="shared" si="93"/>
        <v>9.9317474876195683E-4</v>
      </c>
    </row>
    <row r="1169" spans="1:14" ht="18" x14ac:dyDescent="0.25">
      <c r="A1169" s="64">
        <v>42616</v>
      </c>
      <c r="B1169" s="24">
        <v>200201</v>
      </c>
      <c r="C1169" s="25" t="s">
        <v>71</v>
      </c>
      <c r="D1169" s="23" t="s">
        <v>463</v>
      </c>
      <c r="E1169" s="26" t="s">
        <v>27</v>
      </c>
      <c r="F1169" s="27">
        <v>269.75</v>
      </c>
      <c r="G1169" s="27">
        <v>269.75</v>
      </c>
      <c r="H1169" s="161">
        <v>12.95</v>
      </c>
      <c r="I1169" s="174">
        <v>9.77</v>
      </c>
      <c r="J1169" s="143">
        <f t="shared" si="94"/>
        <v>22.72</v>
      </c>
      <c r="K1169" s="143">
        <f t="shared" si="95"/>
        <v>3493.26</v>
      </c>
      <c r="L1169" s="143">
        <f t="shared" si="96"/>
        <v>2635.45</v>
      </c>
      <c r="M1169" s="143">
        <f t="shared" si="97"/>
        <v>6128.72</v>
      </c>
      <c r="N1169" s="29">
        <f t="shared" ref="N1169:N1232" si="98">M1169/$M$1279</f>
        <v>2.0505832986562932E-3</v>
      </c>
    </row>
    <row r="1170" spans="1:14" ht="18" x14ac:dyDescent="0.25">
      <c r="A1170" s="64">
        <v>42617</v>
      </c>
      <c r="B1170" s="24">
        <v>201302</v>
      </c>
      <c r="C1170" s="25" t="s">
        <v>71</v>
      </c>
      <c r="D1170" s="23" t="s">
        <v>468</v>
      </c>
      <c r="E1170" s="26" t="s">
        <v>27</v>
      </c>
      <c r="F1170" s="27">
        <v>269.75</v>
      </c>
      <c r="G1170" s="27">
        <v>269.75</v>
      </c>
      <c r="H1170" s="161">
        <v>25.17</v>
      </c>
      <c r="I1170" s="174">
        <v>49.64</v>
      </c>
      <c r="J1170" s="143">
        <f t="shared" si="94"/>
        <v>74.81</v>
      </c>
      <c r="K1170" s="143">
        <f t="shared" si="95"/>
        <v>6789.6</v>
      </c>
      <c r="L1170" s="143">
        <f t="shared" si="96"/>
        <v>13390.39</v>
      </c>
      <c r="M1170" s="143">
        <f t="shared" si="97"/>
        <v>20179.990000000002</v>
      </c>
      <c r="N1170" s="29">
        <f t="shared" si="98"/>
        <v>6.7519401214366148E-3</v>
      </c>
    </row>
    <row r="1171" spans="1:14" x14ac:dyDescent="0.25">
      <c r="A1171" s="19" t="s">
        <v>1583</v>
      </c>
      <c r="B1171" s="49"/>
      <c r="C1171" s="49"/>
      <c r="D1171" s="19" t="s">
        <v>312</v>
      </c>
      <c r="E1171" s="21"/>
      <c r="F1171" s="21"/>
      <c r="G1171" s="21"/>
      <c r="H1171" s="160"/>
      <c r="I1171" s="173"/>
      <c r="J1171" s="141"/>
      <c r="K1171" s="142"/>
      <c r="L1171" s="142"/>
      <c r="M1171" s="142">
        <f>SUM(M1172:M1173)</f>
        <v>4698.74</v>
      </c>
      <c r="N1171" s="22">
        <f t="shared" si="98"/>
        <v>1.5721321529990387E-3</v>
      </c>
    </row>
    <row r="1172" spans="1:14" ht="18" x14ac:dyDescent="0.25">
      <c r="A1172" s="75">
        <v>42644</v>
      </c>
      <c r="B1172" s="24">
        <v>210499</v>
      </c>
      <c r="C1172" s="25" t="s">
        <v>71</v>
      </c>
      <c r="D1172" s="23" t="s">
        <v>658</v>
      </c>
      <c r="E1172" s="26" t="s">
        <v>27</v>
      </c>
      <c r="F1172" s="27">
        <v>64.66</v>
      </c>
      <c r="G1172" s="27">
        <v>64.66</v>
      </c>
      <c r="H1172" s="161">
        <v>11.5</v>
      </c>
      <c r="I1172" s="174">
        <v>42.48</v>
      </c>
      <c r="J1172" s="143">
        <f t="shared" ref="J1172:J1233" si="99">H1172+I1172</f>
        <v>53.98</v>
      </c>
      <c r="K1172" s="143">
        <f t="shared" ref="K1172:K1235" si="100">TRUNC(H1172*G1172,2)</f>
        <v>743.59</v>
      </c>
      <c r="L1172" s="143">
        <f t="shared" ref="L1172:L1235" si="101">TRUNC(I1172*G1172,2)</f>
        <v>2746.75</v>
      </c>
      <c r="M1172" s="143">
        <f t="shared" ref="M1172:M1235" si="102">TRUNC((I1172+H1172)*G1172,2)</f>
        <v>3490.34</v>
      </c>
      <c r="N1172" s="29">
        <f t="shared" si="98"/>
        <v>1.1678185511219319E-3</v>
      </c>
    </row>
    <row r="1173" spans="1:14" ht="18" x14ac:dyDescent="0.25">
      <c r="A1173" s="75">
        <v>42645</v>
      </c>
      <c r="B1173" s="24">
        <v>210506</v>
      </c>
      <c r="C1173" s="25" t="s">
        <v>71</v>
      </c>
      <c r="D1173" s="23" t="s">
        <v>660</v>
      </c>
      <c r="E1173" s="26" t="s">
        <v>82</v>
      </c>
      <c r="F1173" s="27">
        <v>63.6</v>
      </c>
      <c r="G1173" s="27">
        <v>63.6</v>
      </c>
      <c r="H1173" s="161">
        <v>0</v>
      </c>
      <c r="I1173" s="174">
        <v>19</v>
      </c>
      <c r="J1173" s="143">
        <f t="shared" si="99"/>
        <v>19</v>
      </c>
      <c r="K1173" s="143">
        <f t="shared" si="100"/>
        <v>0</v>
      </c>
      <c r="L1173" s="143">
        <f t="shared" si="101"/>
        <v>1208.4000000000001</v>
      </c>
      <c r="M1173" s="143">
        <f t="shared" si="102"/>
        <v>1208.4000000000001</v>
      </c>
      <c r="N1173" s="29">
        <f t="shared" si="98"/>
        <v>4.0431360187710724E-4</v>
      </c>
    </row>
    <row r="1174" spans="1:14" x14ac:dyDescent="0.25">
      <c r="A1174" s="19" t="s">
        <v>1584</v>
      </c>
      <c r="B1174" s="49"/>
      <c r="C1174" s="49"/>
      <c r="D1174" s="19" t="s">
        <v>127</v>
      </c>
      <c r="E1174" s="21"/>
      <c r="F1174" s="21"/>
      <c r="G1174" s="21"/>
      <c r="H1174" s="160"/>
      <c r="I1174" s="173"/>
      <c r="J1174" s="141"/>
      <c r="K1174" s="142"/>
      <c r="L1174" s="142"/>
      <c r="M1174" s="142">
        <f>M1175+M1178+M1181+M1184+M1186+M1188</f>
        <v>7511.26</v>
      </c>
      <c r="N1174" s="22">
        <f t="shared" si="98"/>
        <v>2.5131616892050978E-3</v>
      </c>
    </row>
    <row r="1175" spans="1:14" ht="15" customHeight="1" x14ac:dyDescent="0.25">
      <c r="A1175" s="79">
        <v>42675</v>
      </c>
      <c r="B1175" s="51"/>
      <c r="C1175" s="51"/>
      <c r="D1175" s="34" t="s">
        <v>333</v>
      </c>
      <c r="E1175" s="52"/>
      <c r="F1175" s="52"/>
      <c r="G1175" s="52"/>
      <c r="H1175" s="165"/>
      <c r="I1175" s="178"/>
      <c r="J1175" s="151"/>
      <c r="K1175" s="147"/>
      <c r="L1175" s="147"/>
      <c r="M1175" s="147">
        <f>SUM(M1176:M1177)</f>
        <v>282.52999999999997</v>
      </c>
      <c r="N1175" s="37">
        <f t="shared" si="98"/>
        <v>9.4530554401141251E-5</v>
      </c>
    </row>
    <row r="1176" spans="1:14" ht="18" x14ac:dyDescent="0.25">
      <c r="A1176" s="23" t="s">
        <v>1585</v>
      </c>
      <c r="B1176" s="24">
        <v>88497</v>
      </c>
      <c r="C1176" s="31" t="s">
        <v>92</v>
      </c>
      <c r="D1176" s="23" t="s">
        <v>335</v>
      </c>
      <c r="E1176" s="26" t="s">
        <v>27</v>
      </c>
      <c r="F1176" s="27">
        <v>10.57</v>
      </c>
      <c r="G1176" s="27">
        <v>10.57</v>
      </c>
      <c r="H1176" s="161">
        <v>7.88</v>
      </c>
      <c r="I1176" s="174">
        <v>7.6</v>
      </c>
      <c r="J1176" s="143">
        <f t="shared" si="99"/>
        <v>15.48</v>
      </c>
      <c r="K1176" s="143">
        <f t="shared" si="100"/>
        <v>83.29</v>
      </c>
      <c r="L1176" s="143">
        <f t="shared" si="101"/>
        <v>80.33</v>
      </c>
      <c r="M1176" s="143">
        <f t="shared" si="102"/>
        <v>163.62</v>
      </c>
      <c r="N1176" s="29">
        <f t="shared" si="98"/>
        <v>5.474494500093701E-5</v>
      </c>
    </row>
    <row r="1177" spans="1:14" ht="18" x14ac:dyDescent="0.25">
      <c r="A1177" s="23" t="s">
        <v>1586</v>
      </c>
      <c r="B1177" s="24">
        <v>261550</v>
      </c>
      <c r="C1177" s="25" t="s">
        <v>71</v>
      </c>
      <c r="D1177" s="23" t="s">
        <v>337</v>
      </c>
      <c r="E1177" s="26" t="s">
        <v>27</v>
      </c>
      <c r="F1177" s="27">
        <v>10.57</v>
      </c>
      <c r="G1177" s="27">
        <v>10.57</v>
      </c>
      <c r="H1177" s="161">
        <v>6.09</v>
      </c>
      <c r="I1177" s="174">
        <v>5.16</v>
      </c>
      <c r="J1177" s="143">
        <f t="shared" si="99"/>
        <v>11.25</v>
      </c>
      <c r="K1177" s="143">
        <f t="shared" si="100"/>
        <v>64.37</v>
      </c>
      <c r="L1177" s="143">
        <f t="shared" si="101"/>
        <v>54.54</v>
      </c>
      <c r="M1177" s="143">
        <f t="shared" si="102"/>
        <v>118.91</v>
      </c>
      <c r="N1177" s="29">
        <f t="shared" si="98"/>
        <v>3.9785609400204249E-5</v>
      </c>
    </row>
    <row r="1178" spans="1:14" ht="15" customHeight="1" x14ac:dyDescent="0.25">
      <c r="A1178" s="79">
        <v>42676</v>
      </c>
      <c r="B1178" s="51"/>
      <c r="C1178" s="51"/>
      <c r="D1178" s="34" t="s">
        <v>673</v>
      </c>
      <c r="E1178" s="52"/>
      <c r="F1178" s="52"/>
      <c r="G1178" s="52"/>
      <c r="H1178" s="165"/>
      <c r="I1178" s="178"/>
      <c r="J1178" s="151"/>
      <c r="K1178" s="147"/>
      <c r="L1178" s="147"/>
      <c r="M1178" s="147">
        <f>SUM(M1179:M1180)</f>
        <v>418.73</v>
      </c>
      <c r="N1178" s="37">
        <f t="shared" si="98"/>
        <v>1.4010115401688275E-4</v>
      </c>
    </row>
    <row r="1179" spans="1:14" ht="18" x14ac:dyDescent="0.25">
      <c r="A1179" s="23" t="s">
        <v>1587</v>
      </c>
      <c r="B1179" s="24">
        <v>88497</v>
      </c>
      <c r="C1179" s="31" t="s">
        <v>92</v>
      </c>
      <c r="D1179" s="23" t="s">
        <v>335</v>
      </c>
      <c r="E1179" s="26" t="s">
        <v>27</v>
      </c>
      <c r="F1179" s="27">
        <v>13.6</v>
      </c>
      <c r="G1179" s="27">
        <v>13.6</v>
      </c>
      <c r="H1179" s="161">
        <v>7.88</v>
      </c>
      <c r="I1179" s="174">
        <v>7.6</v>
      </c>
      <c r="J1179" s="143">
        <f t="shared" si="99"/>
        <v>15.48</v>
      </c>
      <c r="K1179" s="143">
        <f t="shared" si="100"/>
        <v>107.16</v>
      </c>
      <c r="L1179" s="143">
        <f t="shared" si="101"/>
        <v>103.36</v>
      </c>
      <c r="M1179" s="143">
        <f t="shared" si="102"/>
        <v>210.52</v>
      </c>
      <c r="N1179" s="29">
        <f t="shared" si="98"/>
        <v>7.0437023723244469E-5</v>
      </c>
    </row>
    <row r="1180" spans="1:14" ht="27" x14ac:dyDescent="0.25">
      <c r="A1180" s="23" t="s">
        <v>1588</v>
      </c>
      <c r="B1180" s="24">
        <v>88489</v>
      </c>
      <c r="C1180" s="31" t="s">
        <v>92</v>
      </c>
      <c r="D1180" s="23" t="s">
        <v>342</v>
      </c>
      <c r="E1180" s="26" t="s">
        <v>27</v>
      </c>
      <c r="F1180" s="27">
        <v>13.6</v>
      </c>
      <c r="G1180" s="27">
        <v>13.6</v>
      </c>
      <c r="H1180" s="161">
        <v>4.72</v>
      </c>
      <c r="I1180" s="174">
        <v>10.59</v>
      </c>
      <c r="J1180" s="143">
        <f t="shared" si="99"/>
        <v>15.309999999999999</v>
      </c>
      <c r="K1180" s="143">
        <f t="shared" si="100"/>
        <v>64.19</v>
      </c>
      <c r="L1180" s="143">
        <f t="shared" si="101"/>
        <v>144.02000000000001</v>
      </c>
      <c r="M1180" s="143">
        <f t="shared" si="102"/>
        <v>208.21</v>
      </c>
      <c r="N1180" s="29">
        <f t="shared" si="98"/>
        <v>6.9664130293638281E-5</v>
      </c>
    </row>
    <row r="1181" spans="1:14" x14ac:dyDescent="0.25">
      <c r="A1181" s="79">
        <v>42677</v>
      </c>
      <c r="B1181" s="51"/>
      <c r="C1181" s="51"/>
      <c r="D1181" s="34" t="s">
        <v>344</v>
      </c>
      <c r="E1181" s="52"/>
      <c r="F1181" s="52"/>
      <c r="G1181" s="52"/>
      <c r="H1181" s="165"/>
      <c r="I1181" s="178"/>
      <c r="J1181" s="151"/>
      <c r="K1181" s="147"/>
      <c r="L1181" s="147"/>
      <c r="M1181" s="147">
        <f>SUM(M1182:M1183)</f>
        <v>1924.92</v>
      </c>
      <c r="N1181" s="37">
        <f t="shared" si="98"/>
        <v>6.4405109113313574E-4</v>
      </c>
    </row>
    <row r="1182" spans="1:14" ht="18" x14ac:dyDescent="0.25">
      <c r="A1182" s="23" t="s">
        <v>1589</v>
      </c>
      <c r="B1182" s="24">
        <v>88496</v>
      </c>
      <c r="C1182" s="31" t="s">
        <v>92</v>
      </c>
      <c r="D1182" s="23" t="s">
        <v>346</v>
      </c>
      <c r="E1182" s="26" t="s">
        <v>27</v>
      </c>
      <c r="F1182" s="27">
        <v>64.66</v>
      </c>
      <c r="G1182" s="27">
        <v>64.66</v>
      </c>
      <c r="H1182" s="161">
        <v>12.25</v>
      </c>
      <c r="I1182" s="174">
        <v>7.73</v>
      </c>
      <c r="J1182" s="143">
        <f t="shared" si="99"/>
        <v>19.98</v>
      </c>
      <c r="K1182" s="143">
        <f t="shared" si="100"/>
        <v>792.08</v>
      </c>
      <c r="L1182" s="143">
        <f t="shared" si="101"/>
        <v>499.82</v>
      </c>
      <c r="M1182" s="143">
        <f t="shared" si="102"/>
        <v>1291.9000000000001</v>
      </c>
      <c r="N1182" s="29">
        <f t="shared" si="98"/>
        <v>4.3225152454901922E-4</v>
      </c>
    </row>
    <row r="1183" spans="1:14" ht="18" x14ac:dyDescent="0.25">
      <c r="A1183" s="23" t="s">
        <v>1590</v>
      </c>
      <c r="B1183" s="24">
        <v>261307</v>
      </c>
      <c r="C1183" s="25" t="s">
        <v>71</v>
      </c>
      <c r="D1183" s="23" t="s">
        <v>348</v>
      </c>
      <c r="E1183" s="26" t="s">
        <v>27</v>
      </c>
      <c r="F1183" s="27">
        <v>64.66</v>
      </c>
      <c r="G1183" s="27">
        <v>64.66</v>
      </c>
      <c r="H1183" s="161">
        <v>5.39</v>
      </c>
      <c r="I1183" s="174">
        <v>4.4000000000000004</v>
      </c>
      <c r="J1183" s="143">
        <f t="shared" si="99"/>
        <v>9.7899999999999991</v>
      </c>
      <c r="K1183" s="143">
        <f t="shared" si="100"/>
        <v>348.51</v>
      </c>
      <c r="L1183" s="143">
        <f t="shared" si="101"/>
        <v>284.5</v>
      </c>
      <c r="M1183" s="143">
        <f t="shared" si="102"/>
        <v>633.02</v>
      </c>
      <c r="N1183" s="29">
        <f t="shared" si="98"/>
        <v>2.1179956658411649E-4</v>
      </c>
    </row>
    <row r="1184" spans="1:14" x14ac:dyDescent="0.25">
      <c r="A1184" s="79">
        <v>42678</v>
      </c>
      <c r="B1184" s="51"/>
      <c r="C1184" s="51"/>
      <c r="D1184" s="34" t="s">
        <v>350</v>
      </c>
      <c r="E1184" s="52"/>
      <c r="F1184" s="52"/>
      <c r="G1184" s="52"/>
      <c r="H1184" s="165"/>
      <c r="I1184" s="178"/>
      <c r="J1184" s="151"/>
      <c r="K1184" s="147"/>
      <c r="L1184" s="147"/>
      <c r="M1184" s="147">
        <f>M1185</f>
        <v>1070.1600000000001</v>
      </c>
      <c r="N1184" s="37">
        <f t="shared" si="98"/>
        <v>3.580604470248304E-4</v>
      </c>
    </row>
    <row r="1185" spans="1:14" ht="18" x14ac:dyDescent="0.25">
      <c r="A1185" s="23" t="s">
        <v>1591</v>
      </c>
      <c r="B1185" s="24">
        <v>261000</v>
      </c>
      <c r="C1185" s="25" t="s">
        <v>71</v>
      </c>
      <c r="D1185" s="23" t="s">
        <v>131</v>
      </c>
      <c r="E1185" s="26" t="s">
        <v>27</v>
      </c>
      <c r="F1185" s="27">
        <v>78.400000000000006</v>
      </c>
      <c r="G1185" s="27">
        <v>78.400000000000006</v>
      </c>
      <c r="H1185" s="161">
        <v>7.53</v>
      </c>
      <c r="I1185" s="174">
        <v>6.12</v>
      </c>
      <c r="J1185" s="143">
        <f t="shared" si="99"/>
        <v>13.65</v>
      </c>
      <c r="K1185" s="143">
        <f t="shared" si="100"/>
        <v>590.35</v>
      </c>
      <c r="L1185" s="143">
        <f t="shared" si="101"/>
        <v>479.8</v>
      </c>
      <c r="M1185" s="143">
        <f t="shared" si="102"/>
        <v>1070.1600000000001</v>
      </c>
      <c r="N1185" s="29">
        <f t="shared" si="98"/>
        <v>3.580604470248304E-4</v>
      </c>
    </row>
    <row r="1186" spans="1:14" x14ac:dyDescent="0.25">
      <c r="A1186" s="79">
        <v>42679</v>
      </c>
      <c r="B1186" s="51"/>
      <c r="C1186" s="51"/>
      <c r="D1186" s="34" t="s">
        <v>353</v>
      </c>
      <c r="E1186" s="52"/>
      <c r="F1186" s="52"/>
      <c r="G1186" s="52"/>
      <c r="H1186" s="165"/>
      <c r="I1186" s="178"/>
      <c r="J1186" s="151"/>
      <c r="K1186" s="147"/>
      <c r="L1186" s="147"/>
      <c r="M1186" s="147">
        <f>M1187</f>
        <v>2127.92</v>
      </c>
      <c r="N1186" s="37">
        <f t="shared" si="98"/>
        <v>7.1197202888640678E-4</v>
      </c>
    </row>
    <row r="1187" spans="1:14" ht="18" x14ac:dyDescent="0.25">
      <c r="A1187" s="23" t="s">
        <v>1592</v>
      </c>
      <c r="B1187" s="24">
        <v>261602</v>
      </c>
      <c r="C1187" s="25" t="s">
        <v>71</v>
      </c>
      <c r="D1187" s="23" t="s">
        <v>355</v>
      </c>
      <c r="E1187" s="26" t="s">
        <v>27</v>
      </c>
      <c r="F1187" s="27">
        <v>88.04</v>
      </c>
      <c r="G1187" s="27">
        <v>88.04</v>
      </c>
      <c r="H1187" s="161">
        <v>14.15</v>
      </c>
      <c r="I1187" s="174">
        <v>10.02</v>
      </c>
      <c r="J1187" s="143">
        <f t="shared" si="99"/>
        <v>24.17</v>
      </c>
      <c r="K1187" s="143">
        <f t="shared" si="100"/>
        <v>1245.76</v>
      </c>
      <c r="L1187" s="143">
        <f t="shared" si="101"/>
        <v>882.16</v>
      </c>
      <c r="M1187" s="143">
        <f t="shared" si="102"/>
        <v>2127.92</v>
      </c>
      <c r="N1187" s="29">
        <f t="shared" si="98"/>
        <v>7.1197202888640678E-4</v>
      </c>
    </row>
    <row r="1188" spans="1:14" ht="24" customHeight="1" x14ac:dyDescent="0.25">
      <c r="A1188" s="79">
        <v>42680</v>
      </c>
      <c r="B1188" s="54"/>
      <c r="C1188" s="54"/>
      <c r="D1188" s="34" t="s">
        <v>1593</v>
      </c>
      <c r="E1188" s="52"/>
      <c r="F1188" s="52"/>
      <c r="G1188" s="52"/>
      <c r="H1188" s="165"/>
      <c r="I1188" s="178"/>
      <c r="J1188" s="151"/>
      <c r="K1188" s="147"/>
      <c r="L1188" s="147"/>
      <c r="M1188" s="147">
        <f>M1189</f>
        <v>1687</v>
      </c>
      <c r="N1188" s="37">
        <f t="shared" si="98"/>
        <v>5.6444641374270093E-4</v>
      </c>
    </row>
    <row r="1189" spans="1:14" ht="18" x14ac:dyDescent="0.25">
      <c r="A1189" s="23" t="s">
        <v>1594</v>
      </c>
      <c r="B1189" s="24">
        <v>261609</v>
      </c>
      <c r="C1189" s="25" t="s">
        <v>71</v>
      </c>
      <c r="D1189" s="23" t="s">
        <v>170</v>
      </c>
      <c r="E1189" s="26" t="s">
        <v>27</v>
      </c>
      <c r="F1189" s="27">
        <v>120.5</v>
      </c>
      <c r="G1189" s="27">
        <v>120.5</v>
      </c>
      <c r="H1189" s="161">
        <v>3</v>
      </c>
      <c r="I1189" s="174">
        <v>11</v>
      </c>
      <c r="J1189" s="143">
        <f t="shared" si="99"/>
        <v>14</v>
      </c>
      <c r="K1189" s="143">
        <f t="shared" si="100"/>
        <v>361.5</v>
      </c>
      <c r="L1189" s="143">
        <f t="shared" si="101"/>
        <v>1325.5</v>
      </c>
      <c r="M1189" s="143">
        <f t="shared" si="102"/>
        <v>1687</v>
      </c>
      <c r="N1189" s="29">
        <f t="shared" si="98"/>
        <v>5.6444641374270093E-4</v>
      </c>
    </row>
    <row r="1190" spans="1:14" x14ac:dyDescent="0.25">
      <c r="A1190" s="19" t="s">
        <v>1595</v>
      </c>
      <c r="B1190" s="49"/>
      <c r="C1190" s="49"/>
      <c r="D1190" s="19" t="s">
        <v>54</v>
      </c>
      <c r="E1190" s="21"/>
      <c r="F1190" s="21"/>
      <c r="G1190" s="21"/>
      <c r="H1190" s="160"/>
      <c r="I1190" s="173"/>
      <c r="J1190" s="141"/>
      <c r="K1190" s="142"/>
      <c r="L1190" s="142"/>
      <c r="M1190" s="142">
        <f>SUM(M1191:M1193)</f>
        <v>4928.12</v>
      </c>
      <c r="N1190" s="22">
        <f t="shared" si="98"/>
        <v>1.6488794668012327E-3</v>
      </c>
    </row>
    <row r="1191" spans="1:14" ht="27" x14ac:dyDescent="0.25">
      <c r="A1191" s="75">
        <v>42705</v>
      </c>
      <c r="B1191" s="24">
        <v>271303</v>
      </c>
      <c r="C1191" s="25" t="s">
        <v>71</v>
      </c>
      <c r="D1191" s="23" t="s">
        <v>1263</v>
      </c>
      <c r="E1191" s="26" t="s">
        <v>82</v>
      </c>
      <c r="F1191" s="27">
        <v>5.94</v>
      </c>
      <c r="G1191" s="27">
        <v>5.94</v>
      </c>
      <c r="H1191" s="161">
        <v>104.21</v>
      </c>
      <c r="I1191" s="174">
        <v>206.25</v>
      </c>
      <c r="J1191" s="143">
        <f t="shared" si="99"/>
        <v>310.45999999999998</v>
      </c>
      <c r="K1191" s="143">
        <f t="shared" si="100"/>
        <v>619</v>
      </c>
      <c r="L1191" s="143">
        <f t="shared" si="101"/>
        <v>1225.1199999999999</v>
      </c>
      <c r="M1191" s="143">
        <f t="shared" si="102"/>
        <v>1844.13</v>
      </c>
      <c r="N1191" s="29">
        <f t="shared" si="98"/>
        <v>6.1701989625093491E-4</v>
      </c>
    </row>
    <row r="1192" spans="1:14" ht="27" x14ac:dyDescent="0.25">
      <c r="A1192" s="75">
        <v>42706</v>
      </c>
      <c r="B1192" s="23" t="s">
        <v>689</v>
      </c>
      <c r="C1192" s="31" t="s">
        <v>364</v>
      </c>
      <c r="D1192" s="23" t="s">
        <v>690</v>
      </c>
      <c r="E1192" s="26" t="s">
        <v>27</v>
      </c>
      <c r="F1192" s="27">
        <v>3.84</v>
      </c>
      <c r="G1192" s="27">
        <v>3.84</v>
      </c>
      <c r="H1192" s="161">
        <v>40.74</v>
      </c>
      <c r="I1192" s="174">
        <v>510.28</v>
      </c>
      <c r="J1192" s="143">
        <f t="shared" si="99"/>
        <v>551.02</v>
      </c>
      <c r="K1192" s="143">
        <f t="shared" si="100"/>
        <v>156.44</v>
      </c>
      <c r="L1192" s="143">
        <f t="shared" si="101"/>
        <v>1959.47</v>
      </c>
      <c r="M1192" s="143">
        <f t="shared" si="102"/>
        <v>2115.91</v>
      </c>
      <c r="N1192" s="29">
        <f t="shared" si="98"/>
        <v>7.0795365222425506E-4</v>
      </c>
    </row>
    <row r="1193" spans="1:14" ht="18" x14ac:dyDescent="0.25">
      <c r="A1193" s="75">
        <v>42707</v>
      </c>
      <c r="B1193" s="24">
        <v>271608</v>
      </c>
      <c r="C1193" s="25" t="s">
        <v>71</v>
      </c>
      <c r="D1193" s="23" t="s">
        <v>507</v>
      </c>
      <c r="E1193" s="26" t="s">
        <v>27</v>
      </c>
      <c r="F1193" s="27">
        <v>2.2000000000000002</v>
      </c>
      <c r="G1193" s="27">
        <v>2.2000000000000002</v>
      </c>
      <c r="H1193" s="161">
        <v>48.08</v>
      </c>
      <c r="I1193" s="174">
        <v>391.96</v>
      </c>
      <c r="J1193" s="143">
        <f t="shared" si="99"/>
        <v>440.03999999999996</v>
      </c>
      <c r="K1193" s="143">
        <f t="shared" si="100"/>
        <v>105.77</v>
      </c>
      <c r="L1193" s="143">
        <f t="shared" si="101"/>
        <v>862.31</v>
      </c>
      <c r="M1193" s="143">
        <f t="shared" si="102"/>
        <v>968.08</v>
      </c>
      <c r="N1193" s="29">
        <f t="shared" si="98"/>
        <v>3.2390591832604263E-4</v>
      </c>
    </row>
    <row r="1194" spans="1:14" x14ac:dyDescent="0.25">
      <c r="A1194" s="19" t="s">
        <v>1596</v>
      </c>
      <c r="B1194" s="49"/>
      <c r="C1194" s="49"/>
      <c r="D1194" s="19" t="s">
        <v>51</v>
      </c>
      <c r="E1194" s="21"/>
      <c r="F1194" s="21"/>
      <c r="G1194" s="21"/>
      <c r="H1194" s="160"/>
      <c r="I1194" s="173"/>
      <c r="J1194" s="141"/>
      <c r="K1194" s="142"/>
      <c r="L1194" s="142"/>
      <c r="M1194" s="142">
        <f>M1195+M1214+M1234+M1256</f>
        <v>30767.57</v>
      </c>
      <c r="N1194" s="22">
        <f t="shared" si="98"/>
        <v>1.0294395107336997E-2</v>
      </c>
    </row>
    <row r="1195" spans="1:14" ht="18" x14ac:dyDescent="0.25">
      <c r="A1195" s="34" t="s">
        <v>1597</v>
      </c>
      <c r="B1195" s="51"/>
      <c r="C1195" s="51"/>
      <c r="D1195" s="34" t="s">
        <v>514</v>
      </c>
      <c r="E1195" s="52"/>
      <c r="F1195" s="52"/>
      <c r="G1195" s="52"/>
      <c r="H1195" s="165"/>
      <c r="I1195" s="178"/>
      <c r="J1195" s="151"/>
      <c r="K1195" s="147"/>
      <c r="L1195" s="147"/>
      <c r="M1195" s="147">
        <f>SUM(M1196:M1213)</f>
        <v>6660.79</v>
      </c>
      <c r="N1195" s="37">
        <f t="shared" si="98"/>
        <v>2.2286064186089181E-3</v>
      </c>
    </row>
    <row r="1196" spans="1:14" ht="27" customHeight="1" x14ac:dyDescent="0.25">
      <c r="A1196" s="23" t="s">
        <v>1598</v>
      </c>
      <c r="B1196" s="24">
        <v>89356</v>
      </c>
      <c r="C1196" s="31" t="s">
        <v>92</v>
      </c>
      <c r="D1196" s="23" t="s">
        <v>694</v>
      </c>
      <c r="E1196" s="26" t="s">
        <v>203</v>
      </c>
      <c r="F1196" s="27">
        <v>36.299999999999997</v>
      </c>
      <c r="G1196" s="27">
        <v>36.299999999999997</v>
      </c>
      <c r="H1196" s="161">
        <v>13.06</v>
      </c>
      <c r="I1196" s="174">
        <v>9.74</v>
      </c>
      <c r="J1196" s="143">
        <f t="shared" si="99"/>
        <v>22.8</v>
      </c>
      <c r="K1196" s="143">
        <f t="shared" si="100"/>
        <v>474.07</v>
      </c>
      <c r="L1196" s="143">
        <f t="shared" si="101"/>
        <v>353.56</v>
      </c>
      <c r="M1196" s="143">
        <f t="shared" si="102"/>
        <v>827.64</v>
      </c>
      <c r="N1196" s="29">
        <f t="shared" si="98"/>
        <v>2.769166744931885E-4</v>
      </c>
    </row>
    <row r="1197" spans="1:14" ht="27" x14ac:dyDescent="0.25">
      <c r="A1197" s="23" t="s">
        <v>1599</v>
      </c>
      <c r="B1197" s="24">
        <v>89449</v>
      </c>
      <c r="C1197" s="31" t="s">
        <v>92</v>
      </c>
      <c r="D1197" s="23" t="s">
        <v>520</v>
      </c>
      <c r="E1197" s="26" t="s">
        <v>203</v>
      </c>
      <c r="F1197" s="27">
        <v>59.16</v>
      </c>
      <c r="G1197" s="27">
        <v>59.16</v>
      </c>
      <c r="H1197" s="161">
        <v>1.17</v>
      </c>
      <c r="I1197" s="174">
        <v>21.96</v>
      </c>
      <c r="J1197" s="143">
        <f t="shared" si="99"/>
        <v>23.130000000000003</v>
      </c>
      <c r="K1197" s="143">
        <f t="shared" si="100"/>
        <v>69.209999999999994</v>
      </c>
      <c r="L1197" s="143">
        <f t="shared" si="101"/>
        <v>1299.1500000000001</v>
      </c>
      <c r="M1197" s="143">
        <f t="shared" si="102"/>
        <v>1368.37</v>
      </c>
      <c r="N1197" s="29">
        <f t="shared" si="98"/>
        <v>4.5783730834208635E-4</v>
      </c>
    </row>
    <row r="1198" spans="1:14" ht="27" x14ac:dyDescent="0.25">
      <c r="A1198" s="23" t="s">
        <v>1600</v>
      </c>
      <c r="B1198" s="24">
        <v>89451</v>
      </c>
      <c r="C1198" s="31" t="s">
        <v>92</v>
      </c>
      <c r="D1198" s="23" t="s">
        <v>1302</v>
      </c>
      <c r="E1198" s="26" t="s">
        <v>203</v>
      </c>
      <c r="F1198" s="27">
        <v>8.3699999999999992</v>
      </c>
      <c r="G1198" s="27">
        <v>8.3699999999999992</v>
      </c>
      <c r="H1198" s="161">
        <v>1.68</v>
      </c>
      <c r="I1198" s="174">
        <v>61.59</v>
      </c>
      <c r="J1198" s="143">
        <f t="shared" si="99"/>
        <v>63.27</v>
      </c>
      <c r="K1198" s="143">
        <f t="shared" si="100"/>
        <v>14.06</v>
      </c>
      <c r="L1198" s="143">
        <f t="shared" si="101"/>
        <v>515.5</v>
      </c>
      <c r="M1198" s="143">
        <f t="shared" si="102"/>
        <v>529.55999999999995</v>
      </c>
      <c r="N1198" s="29">
        <f t="shared" si="98"/>
        <v>1.7718330934296661E-4</v>
      </c>
    </row>
    <row r="1199" spans="1:14" ht="27" x14ac:dyDescent="0.25">
      <c r="A1199" s="23" t="s">
        <v>1601</v>
      </c>
      <c r="B1199" s="24">
        <v>89364</v>
      </c>
      <c r="C1199" s="31" t="s">
        <v>92</v>
      </c>
      <c r="D1199" s="23" t="s">
        <v>698</v>
      </c>
      <c r="E1199" s="26" t="s">
        <v>366</v>
      </c>
      <c r="F1199" s="27">
        <v>13</v>
      </c>
      <c r="G1199" s="27">
        <v>13</v>
      </c>
      <c r="H1199" s="161">
        <v>5.21</v>
      </c>
      <c r="I1199" s="174">
        <v>6.98</v>
      </c>
      <c r="J1199" s="143">
        <f t="shared" si="99"/>
        <v>12.190000000000001</v>
      </c>
      <c r="K1199" s="143">
        <f t="shared" si="100"/>
        <v>67.73</v>
      </c>
      <c r="L1199" s="143">
        <f t="shared" si="101"/>
        <v>90.74</v>
      </c>
      <c r="M1199" s="143">
        <f t="shared" si="102"/>
        <v>158.47</v>
      </c>
      <c r="N1199" s="29">
        <f t="shared" si="98"/>
        <v>5.3021827614585546E-5</v>
      </c>
    </row>
    <row r="1200" spans="1:14" ht="27" customHeight="1" x14ac:dyDescent="0.25">
      <c r="A1200" s="23" t="s">
        <v>1602</v>
      </c>
      <c r="B1200" s="24">
        <v>89503</v>
      </c>
      <c r="C1200" s="31" t="s">
        <v>92</v>
      </c>
      <c r="D1200" s="23" t="s">
        <v>950</v>
      </c>
      <c r="E1200" s="26" t="s">
        <v>366</v>
      </c>
      <c r="F1200" s="27">
        <v>11</v>
      </c>
      <c r="G1200" s="27">
        <v>11</v>
      </c>
      <c r="H1200" s="161">
        <v>4.37</v>
      </c>
      <c r="I1200" s="174">
        <v>25.88</v>
      </c>
      <c r="J1200" s="143">
        <f t="shared" si="99"/>
        <v>30.25</v>
      </c>
      <c r="K1200" s="143">
        <f t="shared" si="100"/>
        <v>48.07</v>
      </c>
      <c r="L1200" s="143">
        <f t="shared" si="101"/>
        <v>284.68</v>
      </c>
      <c r="M1200" s="143">
        <f t="shared" si="102"/>
        <v>332.75</v>
      </c>
      <c r="N1200" s="29">
        <f t="shared" si="98"/>
        <v>1.1133345831231994E-4</v>
      </c>
    </row>
    <row r="1201" spans="1:14" ht="27" customHeight="1" x14ac:dyDescent="0.25">
      <c r="A1201" s="23" t="s">
        <v>1603</v>
      </c>
      <c r="B1201" s="24">
        <v>89517</v>
      </c>
      <c r="C1201" s="31" t="s">
        <v>92</v>
      </c>
      <c r="D1201" s="23" t="s">
        <v>1303</v>
      </c>
      <c r="E1201" s="26" t="s">
        <v>366</v>
      </c>
      <c r="F1201" s="27">
        <v>2</v>
      </c>
      <c r="G1201" s="27">
        <v>2</v>
      </c>
      <c r="H1201" s="161">
        <v>6.35</v>
      </c>
      <c r="I1201" s="174">
        <v>84.99</v>
      </c>
      <c r="J1201" s="143">
        <f t="shared" si="99"/>
        <v>91.339999999999989</v>
      </c>
      <c r="K1201" s="143">
        <f t="shared" si="100"/>
        <v>12.7</v>
      </c>
      <c r="L1201" s="143">
        <f t="shared" si="101"/>
        <v>169.98</v>
      </c>
      <c r="M1201" s="143">
        <f t="shared" si="102"/>
        <v>182.68</v>
      </c>
      <c r="N1201" s="29">
        <f t="shared" si="98"/>
        <v>6.1122152259938722E-5</v>
      </c>
    </row>
    <row r="1202" spans="1:14" ht="27" customHeight="1" x14ac:dyDescent="0.25">
      <c r="A1202" s="23" t="s">
        <v>1604</v>
      </c>
      <c r="B1202" s="24">
        <v>89395</v>
      </c>
      <c r="C1202" s="31" t="s">
        <v>92</v>
      </c>
      <c r="D1202" s="23" t="s">
        <v>952</v>
      </c>
      <c r="E1202" s="26" t="s">
        <v>366</v>
      </c>
      <c r="F1202" s="27">
        <v>4</v>
      </c>
      <c r="G1202" s="27">
        <v>4</v>
      </c>
      <c r="H1202" s="161">
        <v>6.96</v>
      </c>
      <c r="I1202" s="174">
        <v>5.24</v>
      </c>
      <c r="J1202" s="143">
        <f t="shared" si="99"/>
        <v>12.2</v>
      </c>
      <c r="K1202" s="143">
        <f t="shared" si="100"/>
        <v>27.84</v>
      </c>
      <c r="L1202" s="143">
        <f t="shared" si="101"/>
        <v>20.96</v>
      </c>
      <c r="M1202" s="143">
        <f t="shared" si="102"/>
        <v>48.8</v>
      </c>
      <c r="N1202" s="29">
        <f t="shared" si="98"/>
        <v>1.632779193280605E-5</v>
      </c>
    </row>
    <row r="1203" spans="1:14" ht="27" x14ac:dyDescent="0.25">
      <c r="A1203" s="23" t="s">
        <v>1605</v>
      </c>
      <c r="B1203" s="24">
        <v>89625</v>
      </c>
      <c r="C1203" s="31" t="s">
        <v>92</v>
      </c>
      <c r="D1203" s="30" t="s">
        <v>1606</v>
      </c>
      <c r="E1203" s="26" t="s">
        <v>366</v>
      </c>
      <c r="F1203" s="27">
        <v>4</v>
      </c>
      <c r="G1203" s="27">
        <v>4</v>
      </c>
      <c r="H1203" s="161">
        <v>5.82</v>
      </c>
      <c r="I1203" s="174">
        <v>19.98</v>
      </c>
      <c r="J1203" s="143">
        <f t="shared" si="99"/>
        <v>25.8</v>
      </c>
      <c r="K1203" s="143">
        <f t="shared" si="100"/>
        <v>23.28</v>
      </c>
      <c r="L1203" s="143">
        <f t="shared" si="101"/>
        <v>79.92</v>
      </c>
      <c r="M1203" s="143">
        <f t="shared" si="102"/>
        <v>103.2</v>
      </c>
      <c r="N1203" s="29">
        <f t="shared" si="98"/>
        <v>3.452926490708165E-5</v>
      </c>
    </row>
    <row r="1204" spans="1:14" ht="27" x14ac:dyDescent="0.25">
      <c r="A1204" s="23" t="s">
        <v>1607</v>
      </c>
      <c r="B1204" s="24">
        <v>89629</v>
      </c>
      <c r="C1204" s="31" t="s">
        <v>92</v>
      </c>
      <c r="D1204" s="23" t="s">
        <v>1608</v>
      </c>
      <c r="E1204" s="26" t="s">
        <v>366</v>
      </c>
      <c r="F1204" s="27">
        <v>2</v>
      </c>
      <c r="G1204" s="27">
        <v>2</v>
      </c>
      <c r="H1204" s="161">
        <v>8.44</v>
      </c>
      <c r="I1204" s="174">
        <v>98.31</v>
      </c>
      <c r="J1204" s="143">
        <f t="shared" si="99"/>
        <v>106.75</v>
      </c>
      <c r="K1204" s="143">
        <f t="shared" si="100"/>
        <v>16.88</v>
      </c>
      <c r="L1204" s="143">
        <f t="shared" si="101"/>
        <v>196.62</v>
      </c>
      <c r="M1204" s="143">
        <f t="shared" si="102"/>
        <v>213.5</v>
      </c>
      <c r="N1204" s="29">
        <f t="shared" si="98"/>
        <v>7.1434089706026469E-5</v>
      </c>
    </row>
    <row r="1205" spans="1:14" ht="27" x14ac:dyDescent="0.25">
      <c r="A1205" s="23" t="s">
        <v>1609</v>
      </c>
      <c r="B1205" s="24">
        <v>89630</v>
      </c>
      <c r="C1205" s="31" t="s">
        <v>92</v>
      </c>
      <c r="D1205" s="23" t="s">
        <v>1304</v>
      </c>
      <c r="E1205" s="26" t="s">
        <v>366</v>
      </c>
      <c r="F1205" s="27">
        <v>3</v>
      </c>
      <c r="G1205" s="27">
        <v>3</v>
      </c>
      <c r="H1205" s="161">
        <v>7.14</v>
      </c>
      <c r="I1205" s="174">
        <v>80.58</v>
      </c>
      <c r="J1205" s="143">
        <f t="shared" si="99"/>
        <v>87.72</v>
      </c>
      <c r="K1205" s="143">
        <f t="shared" si="100"/>
        <v>21.42</v>
      </c>
      <c r="L1205" s="143">
        <f t="shared" si="101"/>
        <v>241.74</v>
      </c>
      <c r="M1205" s="143">
        <f t="shared" si="102"/>
        <v>263.16000000000003</v>
      </c>
      <c r="N1205" s="29">
        <f t="shared" si="98"/>
        <v>8.8049625513058203E-5</v>
      </c>
    </row>
    <row r="1206" spans="1:14" ht="36" customHeight="1" x14ac:dyDescent="0.25">
      <c r="A1206" s="32" t="s">
        <v>1610</v>
      </c>
      <c r="B1206" s="33">
        <v>89366</v>
      </c>
      <c r="C1206" s="26" t="s">
        <v>92</v>
      </c>
      <c r="D1206" s="23" t="s">
        <v>524</v>
      </c>
      <c r="E1206" s="26" t="s">
        <v>366</v>
      </c>
      <c r="F1206" s="27">
        <v>14</v>
      </c>
      <c r="G1206" s="27">
        <v>14</v>
      </c>
      <c r="H1206" s="161">
        <v>4.8600000000000003</v>
      </c>
      <c r="I1206" s="174">
        <v>12.94</v>
      </c>
      <c r="J1206" s="143">
        <f t="shared" si="99"/>
        <v>17.8</v>
      </c>
      <c r="K1206" s="143">
        <f t="shared" si="100"/>
        <v>68.040000000000006</v>
      </c>
      <c r="L1206" s="143">
        <f t="shared" si="101"/>
        <v>181.16</v>
      </c>
      <c r="M1206" s="143">
        <f t="shared" si="102"/>
        <v>249.2</v>
      </c>
      <c r="N1206" s="29">
        <f t="shared" si="98"/>
        <v>8.337880634539482E-5</v>
      </c>
    </row>
    <row r="1207" spans="1:14" ht="18" x14ac:dyDescent="0.25">
      <c r="A1207" s="23" t="s">
        <v>1611</v>
      </c>
      <c r="B1207" s="24">
        <v>81360</v>
      </c>
      <c r="C1207" s="25" t="s">
        <v>71</v>
      </c>
      <c r="D1207" s="23" t="s">
        <v>713</v>
      </c>
      <c r="E1207" s="26" t="s">
        <v>85</v>
      </c>
      <c r="F1207" s="27">
        <v>8</v>
      </c>
      <c r="G1207" s="27">
        <v>8</v>
      </c>
      <c r="H1207" s="161">
        <v>4.08</v>
      </c>
      <c r="I1207" s="174">
        <v>8.27</v>
      </c>
      <c r="J1207" s="143">
        <f t="shared" si="99"/>
        <v>12.35</v>
      </c>
      <c r="K1207" s="143">
        <f t="shared" si="100"/>
        <v>32.64</v>
      </c>
      <c r="L1207" s="143">
        <f t="shared" si="101"/>
        <v>66.16</v>
      </c>
      <c r="M1207" s="143">
        <f t="shared" si="102"/>
        <v>98.8</v>
      </c>
      <c r="N1207" s="29">
        <f t="shared" si="98"/>
        <v>3.3057086945926999E-5</v>
      </c>
    </row>
    <row r="1208" spans="1:14" ht="18" x14ac:dyDescent="0.25">
      <c r="A1208" s="23" t="s">
        <v>1612</v>
      </c>
      <c r="B1208" s="24">
        <v>81179</v>
      </c>
      <c r="C1208" s="25" t="s">
        <v>71</v>
      </c>
      <c r="D1208" s="23" t="s">
        <v>1165</v>
      </c>
      <c r="E1208" s="26" t="s">
        <v>85</v>
      </c>
      <c r="F1208" s="27">
        <v>3</v>
      </c>
      <c r="G1208" s="27">
        <v>3</v>
      </c>
      <c r="H1208" s="161">
        <v>5.01</v>
      </c>
      <c r="I1208" s="174">
        <v>4.97</v>
      </c>
      <c r="J1208" s="143">
        <f t="shared" si="99"/>
        <v>9.98</v>
      </c>
      <c r="K1208" s="143">
        <f t="shared" si="100"/>
        <v>15.03</v>
      </c>
      <c r="L1208" s="143">
        <f t="shared" si="101"/>
        <v>14.91</v>
      </c>
      <c r="M1208" s="143">
        <f t="shared" si="102"/>
        <v>29.94</v>
      </c>
      <c r="N1208" s="29">
        <f t="shared" si="98"/>
        <v>1.0017501853856827E-5</v>
      </c>
    </row>
    <row r="1209" spans="1:14" ht="18" x14ac:dyDescent="0.25">
      <c r="A1209" s="23" t="s">
        <v>1613</v>
      </c>
      <c r="B1209" s="24">
        <v>81185</v>
      </c>
      <c r="C1209" s="25" t="s">
        <v>71</v>
      </c>
      <c r="D1209" s="23" t="s">
        <v>1614</v>
      </c>
      <c r="E1209" s="26" t="s">
        <v>79</v>
      </c>
      <c r="F1209" s="27">
        <v>3</v>
      </c>
      <c r="G1209" s="27">
        <v>3</v>
      </c>
      <c r="H1209" s="161">
        <v>6.62</v>
      </c>
      <c r="I1209" s="174">
        <v>18.829999999999998</v>
      </c>
      <c r="J1209" s="143">
        <f t="shared" si="99"/>
        <v>25.45</v>
      </c>
      <c r="K1209" s="143">
        <f t="shared" si="100"/>
        <v>19.86</v>
      </c>
      <c r="L1209" s="143">
        <f t="shared" si="101"/>
        <v>56.49</v>
      </c>
      <c r="M1209" s="143">
        <f t="shared" si="102"/>
        <v>76.349999999999994</v>
      </c>
      <c r="N1209" s="29">
        <f t="shared" si="98"/>
        <v>2.5545633485035692E-5</v>
      </c>
    </row>
    <row r="1210" spans="1:14" ht="18" x14ac:dyDescent="0.25">
      <c r="A1210" s="23" t="s">
        <v>1615</v>
      </c>
      <c r="B1210" s="24">
        <v>80926</v>
      </c>
      <c r="C1210" s="25" t="s">
        <v>71</v>
      </c>
      <c r="D1210" s="23" t="s">
        <v>535</v>
      </c>
      <c r="E1210" s="26" t="s">
        <v>85</v>
      </c>
      <c r="F1210" s="27">
        <v>6</v>
      </c>
      <c r="G1210" s="27">
        <v>6</v>
      </c>
      <c r="H1210" s="161">
        <v>21.84</v>
      </c>
      <c r="I1210" s="174">
        <v>69.349999999999994</v>
      </c>
      <c r="J1210" s="143">
        <f t="shared" si="99"/>
        <v>91.19</v>
      </c>
      <c r="K1210" s="143">
        <f t="shared" si="100"/>
        <v>131.04</v>
      </c>
      <c r="L1210" s="143">
        <f t="shared" si="101"/>
        <v>416.1</v>
      </c>
      <c r="M1210" s="143">
        <f t="shared" si="102"/>
        <v>547.14</v>
      </c>
      <c r="N1210" s="29">
        <f t="shared" si="98"/>
        <v>1.8306532946957995E-4</v>
      </c>
    </row>
    <row r="1211" spans="1:14" ht="18" x14ac:dyDescent="0.25">
      <c r="A1211" s="23" t="s">
        <v>1616</v>
      </c>
      <c r="B1211" s="24">
        <v>80929</v>
      </c>
      <c r="C1211" s="25" t="s">
        <v>71</v>
      </c>
      <c r="D1211" s="23" t="s">
        <v>721</v>
      </c>
      <c r="E1211" s="26" t="s">
        <v>85</v>
      </c>
      <c r="F1211" s="27">
        <v>2</v>
      </c>
      <c r="G1211" s="27">
        <v>2</v>
      </c>
      <c r="H1211" s="161">
        <v>34.03</v>
      </c>
      <c r="I1211" s="174">
        <v>140.77000000000001</v>
      </c>
      <c r="J1211" s="143">
        <f t="shared" si="99"/>
        <v>174.8</v>
      </c>
      <c r="K1211" s="143">
        <f t="shared" si="100"/>
        <v>68.06</v>
      </c>
      <c r="L1211" s="143">
        <f t="shared" si="101"/>
        <v>281.54000000000002</v>
      </c>
      <c r="M1211" s="143">
        <f t="shared" si="102"/>
        <v>349.6</v>
      </c>
      <c r="N1211" s="29">
        <f t="shared" si="98"/>
        <v>1.1697123073174171E-4</v>
      </c>
    </row>
    <row r="1212" spans="1:14" ht="18" x14ac:dyDescent="0.25">
      <c r="A1212" s="23" t="s">
        <v>1617</v>
      </c>
      <c r="B1212" s="24">
        <v>80910</v>
      </c>
      <c r="C1212" s="25" t="s">
        <v>71</v>
      </c>
      <c r="D1212" s="23" t="s">
        <v>1305</v>
      </c>
      <c r="E1212" s="26" t="s">
        <v>85</v>
      </c>
      <c r="F1212" s="27">
        <v>1</v>
      </c>
      <c r="G1212" s="27">
        <v>1</v>
      </c>
      <c r="H1212" s="161">
        <v>41.2</v>
      </c>
      <c r="I1212" s="174">
        <v>238.31</v>
      </c>
      <c r="J1212" s="143">
        <f t="shared" si="99"/>
        <v>279.51</v>
      </c>
      <c r="K1212" s="143">
        <f t="shared" si="100"/>
        <v>41.2</v>
      </c>
      <c r="L1212" s="143">
        <f t="shared" si="101"/>
        <v>238.31</v>
      </c>
      <c r="M1212" s="143">
        <f t="shared" si="102"/>
        <v>279.51</v>
      </c>
      <c r="N1212" s="29">
        <f t="shared" si="98"/>
        <v>9.3520104982348741E-5</v>
      </c>
    </row>
    <row r="1213" spans="1:14" ht="36" x14ac:dyDescent="0.25">
      <c r="A1213" s="32" t="s">
        <v>1618</v>
      </c>
      <c r="B1213" s="33">
        <v>89985</v>
      </c>
      <c r="C1213" s="26" t="s">
        <v>92</v>
      </c>
      <c r="D1213" s="23" t="s">
        <v>1168</v>
      </c>
      <c r="E1213" s="26" t="s">
        <v>366</v>
      </c>
      <c r="F1213" s="27">
        <v>12</v>
      </c>
      <c r="G1213" s="27">
        <v>12</v>
      </c>
      <c r="H1213" s="161">
        <v>7.6</v>
      </c>
      <c r="I1213" s="174">
        <v>75.91</v>
      </c>
      <c r="J1213" s="143">
        <f t="shared" si="99"/>
        <v>83.509999999999991</v>
      </c>
      <c r="K1213" s="143">
        <f t="shared" si="100"/>
        <v>91.2</v>
      </c>
      <c r="L1213" s="143">
        <f t="shared" si="101"/>
        <v>910.92</v>
      </c>
      <c r="M1213" s="143">
        <f t="shared" si="102"/>
        <v>1002.12</v>
      </c>
      <c r="N1213" s="29">
        <f t="shared" si="98"/>
        <v>3.3529522237097536E-4</v>
      </c>
    </row>
    <row r="1214" spans="1:14" ht="18" x14ac:dyDescent="0.25">
      <c r="A1214" s="34" t="s">
        <v>1619</v>
      </c>
      <c r="B1214" s="51"/>
      <c r="C1214" s="51"/>
      <c r="D1214" s="34" t="s">
        <v>537</v>
      </c>
      <c r="E1214" s="52"/>
      <c r="F1214" s="52"/>
      <c r="G1214" s="52"/>
      <c r="H1214" s="165"/>
      <c r="I1214" s="178"/>
      <c r="J1214" s="151"/>
      <c r="K1214" s="147"/>
      <c r="L1214" s="147"/>
      <c r="M1214" s="147">
        <f>SUM(M1215:M1233)</f>
        <v>5320.67</v>
      </c>
      <c r="N1214" s="37">
        <f t="shared" si="98"/>
        <v>1.7802211619492453E-3</v>
      </c>
    </row>
    <row r="1215" spans="1:14" ht="36" x14ac:dyDescent="0.25">
      <c r="A1215" s="32" t="s">
        <v>1620</v>
      </c>
      <c r="B1215" s="33">
        <v>89711</v>
      </c>
      <c r="C1215" s="26" t="s">
        <v>92</v>
      </c>
      <c r="D1215" s="23" t="s">
        <v>724</v>
      </c>
      <c r="E1215" s="26" t="s">
        <v>203</v>
      </c>
      <c r="F1215" s="27">
        <v>9.57</v>
      </c>
      <c r="G1215" s="27">
        <v>9.57</v>
      </c>
      <c r="H1215" s="161">
        <v>10.06</v>
      </c>
      <c r="I1215" s="174">
        <v>8.98</v>
      </c>
      <c r="J1215" s="143">
        <f t="shared" si="99"/>
        <v>19.04</v>
      </c>
      <c r="K1215" s="143">
        <f t="shared" si="100"/>
        <v>96.27</v>
      </c>
      <c r="L1215" s="143">
        <f t="shared" si="101"/>
        <v>85.93</v>
      </c>
      <c r="M1215" s="143">
        <f t="shared" si="102"/>
        <v>182.21</v>
      </c>
      <c r="N1215" s="29">
        <f t="shared" si="98"/>
        <v>6.096489688681538E-5</v>
      </c>
    </row>
    <row r="1216" spans="1:14" ht="36" x14ac:dyDescent="0.25">
      <c r="A1216" s="32" t="s">
        <v>1621</v>
      </c>
      <c r="B1216" s="33">
        <v>89712</v>
      </c>
      <c r="C1216" s="26" t="s">
        <v>92</v>
      </c>
      <c r="D1216" s="30" t="s">
        <v>726</v>
      </c>
      <c r="E1216" s="26" t="s">
        <v>203</v>
      </c>
      <c r="F1216" s="27">
        <v>38.68</v>
      </c>
      <c r="G1216" s="27">
        <v>38.68</v>
      </c>
      <c r="H1216" s="161">
        <v>10.93</v>
      </c>
      <c r="I1216" s="174">
        <v>13.46</v>
      </c>
      <c r="J1216" s="143">
        <f t="shared" si="99"/>
        <v>24.39</v>
      </c>
      <c r="K1216" s="143">
        <f t="shared" si="100"/>
        <v>422.77</v>
      </c>
      <c r="L1216" s="143">
        <f t="shared" si="101"/>
        <v>520.63</v>
      </c>
      <c r="M1216" s="143">
        <f t="shared" si="102"/>
        <v>943.4</v>
      </c>
      <c r="N1216" s="29">
        <f t="shared" si="98"/>
        <v>3.1564833830756612E-4</v>
      </c>
    </row>
    <row r="1217" spans="1:14" ht="36" x14ac:dyDescent="0.25">
      <c r="A1217" s="32" t="s">
        <v>1622</v>
      </c>
      <c r="B1217" s="33">
        <v>89714</v>
      </c>
      <c r="C1217" s="26" t="s">
        <v>92</v>
      </c>
      <c r="D1217" s="23" t="s">
        <v>1176</v>
      </c>
      <c r="E1217" s="26" t="s">
        <v>203</v>
      </c>
      <c r="F1217" s="27">
        <v>29.74</v>
      </c>
      <c r="G1217" s="27">
        <v>29.74</v>
      </c>
      <c r="H1217" s="161">
        <v>15.27</v>
      </c>
      <c r="I1217" s="174">
        <v>21.19</v>
      </c>
      <c r="J1217" s="143">
        <f t="shared" si="99"/>
        <v>36.46</v>
      </c>
      <c r="K1217" s="143">
        <f t="shared" si="100"/>
        <v>454.12</v>
      </c>
      <c r="L1217" s="143">
        <f t="shared" si="101"/>
        <v>630.19000000000005</v>
      </c>
      <c r="M1217" s="143">
        <f t="shared" si="102"/>
        <v>1084.32</v>
      </c>
      <c r="N1217" s="29">
        <f t="shared" si="98"/>
        <v>3.6279818337254621E-4</v>
      </c>
    </row>
    <row r="1218" spans="1:14" ht="46.5" customHeight="1" x14ac:dyDescent="0.25">
      <c r="A1218" s="32" t="s">
        <v>1623</v>
      </c>
      <c r="B1218" s="33">
        <v>89783</v>
      </c>
      <c r="C1218" s="26" t="s">
        <v>92</v>
      </c>
      <c r="D1218" s="23" t="s">
        <v>1624</v>
      </c>
      <c r="E1218" s="26" t="s">
        <v>366</v>
      </c>
      <c r="F1218" s="27">
        <v>2</v>
      </c>
      <c r="G1218" s="27">
        <v>2</v>
      </c>
      <c r="H1218" s="161">
        <v>5.81</v>
      </c>
      <c r="I1218" s="174">
        <v>7.81</v>
      </c>
      <c r="J1218" s="143">
        <f t="shared" si="99"/>
        <v>13.62</v>
      </c>
      <c r="K1218" s="143">
        <f t="shared" si="100"/>
        <v>11.62</v>
      </c>
      <c r="L1218" s="143">
        <f t="shared" si="101"/>
        <v>15.62</v>
      </c>
      <c r="M1218" s="143">
        <f t="shared" si="102"/>
        <v>27.24</v>
      </c>
      <c r="N1218" s="29">
        <f t="shared" si="98"/>
        <v>9.1141199231482952E-6</v>
      </c>
    </row>
    <row r="1219" spans="1:14" ht="45.75" customHeight="1" x14ac:dyDescent="0.25">
      <c r="A1219" s="32" t="s">
        <v>1625</v>
      </c>
      <c r="B1219" s="33">
        <v>89785</v>
      </c>
      <c r="C1219" s="26" t="s">
        <v>92</v>
      </c>
      <c r="D1219" s="23" t="s">
        <v>544</v>
      </c>
      <c r="E1219" s="26" t="s">
        <v>366</v>
      </c>
      <c r="F1219" s="27">
        <v>10</v>
      </c>
      <c r="G1219" s="27">
        <v>10</v>
      </c>
      <c r="H1219" s="161">
        <v>6.32</v>
      </c>
      <c r="I1219" s="174">
        <v>18.61</v>
      </c>
      <c r="J1219" s="143">
        <f t="shared" si="99"/>
        <v>24.93</v>
      </c>
      <c r="K1219" s="143">
        <f t="shared" si="100"/>
        <v>63.2</v>
      </c>
      <c r="L1219" s="143">
        <f t="shared" si="101"/>
        <v>186.1</v>
      </c>
      <c r="M1219" s="143">
        <f t="shared" si="102"/>
        <v>249.3</v>
      </c>
      <c r="N1219" s="29">
        <f t="shared" si="98"/>
        <v>8.3412264935421075E-5</v>
      </c>
    </row>
    <row r="1220" spans="1:14" ht="46.5" customHeight="1" x14ac:dyDescent="0.25">
      <c r="A1220" s="32" t="s">
        <v>1626</v>
      </c>
      <c r="B1220" s="33">
        <v>89797</v>
      </c>
      <c r="C1220" s="26" t="s">
        <v>92</v>
      </c>
      <c r="D1220" s="23" t="s">
        <v>1627</v>
      </c>
      <c r="E1220" s="26" t="s">
        <v>366</v>
      </c>
      <c r="F1220" s="27">
        <v>6</v>
      </c>
      <c r="G1220" s="27">
        <v>6</v>
      </c>
      <c r="H1220" s="161">
        <v>8.82</v>
      </c>
      <c r="I1220" s="174">
        <v>39.6</v>
      </c>
      <c r="J1220" s="143">
        <f t="shared" si="99"/>
        <v>48.42</v>
      </c>
      <c r="K1220" s="143">
        <f t="shared" si="100"/>
        <v>52.92</v>
      </c>
      <c r="L1220" s="143">
        <f t="shared" si="101"/>
        <v>237.6</v>
      </c>
      <c r="M1220" s="143">
        <f t="shared" si="102"/>
        <v>290.52</v>
      </c>
      <c r="N1220" s="29">
        <f t="shared" si="98"/>
        <v>9.7203895744237977E-5</v>
      </c>
    </row>
    <row r="1221" spans="1:14" ht="36" customHeight="1" x14ac:dyDescent="0.25">
      <c r="A1221" s="32" t="s">
        <v>1628</v>
      </c>
      <c r="B1221" s="33">
        <v>89784</v>
      </c>
      <c r="C1221" s="26" t="s">
        <v>92</v>
      </c>
      <c r="D1221" s="30" t="s">
        <v>548</v>
      </c>
      <c r="E1221" s="26" t="s">
        <v>366</v>
      </c>
      <c r="F1221" s="27">
        <v>6</v>
      </c>
      <c r="G1221" s="27">
        <v>6</v>
      </c>
      <c r="H1221" s="161">
        <v>6.32</v>
      </c>
      <c r="I1221" s="174">
        <v>16.7</v>
      </c>
      <c r="J1221" s="143">
        <f t="shared" si="99"/>
        <v>23.02</v>
      </c>
      <c r="K1221" s="143">
        <f t="shared" si="100"/>
        <v>37.92</v>
      </c>
      <c r="L1221" s="143">
        <f t="shared" si="101"/>
        <v>100.2</v>
      </c>
      <c r="M1221" s="143">
        <f t="shared" si="102"/>
        <v>138.12</v>
      </c>
      <c r="N1221" s="29">
        <f t="shared" si="98"/>
        <v>4.6213004544245324E-5</v>
      </c>
    </row>
    <row r="1222" spans="1:14" ht="46.5" customHeight="1" x14ac:dyDescent="0.25">
      <c r="A1222" s="32" t="s">
        <v>1629</v>
      </c>
      <c r="B1222" s="33">
        <v>89726</v>
      </c>
      <c r="C1222" s="26" t="s">
        <v>92</v>
      </c>
      <c r="D1222" s="23" t="s">
        <v>735</v>
      </c>
      <c r="E1222" s="26" t="s">
        <v>366</v>
      </c>
      <c r="F1222" s="27">
        <v>4</v>
      </c>
      <c r="G1222" s="27">
        <v>4</v>
      </c>
      <c r="H1222" s="161">
        <v>4.3499999999999996</v>
      </c>
      <c r="I1222" s="174">
        <v>3.84</v>
      </c>
      <c r="J1222" s="143">
        <f t="shared" si="99"/>
        <v>8.19</v>
      </c>
      <c r="K1222" s="143">
        <f t="shared" si="100"/>
        <v>17.399999999999999</v>
      </c>
      <c r="L1222" s="143">
        <f t="shared" si="101"/>
        <v>15.36</v>
      </c>
      <c r="M1222" s="143">
        <f t="shared" si="102"/>
        <v>32.76</v>
      </c>
      <c r="N1222" s="29">
        <f t="shared" si="98"/>
        <v>1.0961034092596848E-5</v>
      </c>
    </row>
    <row r="1223" spans="1:14" ht="46.5" customHeight="1" x14ac:dyDescent="0.25">
      <c r="A1223" s="32" t="s">
        <v>1630</v>
      </c>
      <c r="B1223" s="33">
        <v>89732</v>
      </c>
      <c r="C1223" s="26" t="s">
        <v>92</v>
      </c>
      <c r="D1223" s="23" t="s">
        <v>1631</v>
      </c>
      <c r="E1223" s="26" t="s">
        <v>366</v>
      </c>
      <c r="F1223" s="27">
        <v>8</v>
      </c>
      <c r="G1223" s="27">
        <v>8</v>
      </c>
      <c r="H1223" s="161">
        <v>4.7300000000000004</v>
      </c>
      <c r="I1223" s="174">
        <v>9.56</v>
      </c>
      <c r="J1223" s="143">
        <f t="shared" si="99"/>
        <v>14.290000000000001</v>
      </c>
      <c r="K1223" s="143">
        <f t="shared" si="100"/>
        <v>37.840000000000003</v>
      </c>
      <c r="L1223" s="143">
        <f t="shared" si="101"/>
        <v>76.48</v>
      </c>
      <c r="M1223" s="143">
        <f t="shared" si="102"/>
        <v>114.32</v>
      </c>
      <c r="N1223" s="29">
        <f t="shared" si="98"/>
        <v>3.8249860117999745E-5</v>
      </c>
    </row>
    <row r="1224" spans="1:14" ht="46.5" customHeight="1" x14ac:dyDescent="0.25">
      <c r="A1224" s="32" t="s">
        <v>1632</v>
      </c>
      <c r="B1224" s="33">
        <v>89746</v>
      </c>
      <c r="C1224" s="26" t="s">
        <v>92</v>
      </c>
      <c r="D1224" s="23" t="s">
        <v>1633</v>
      </c>
      <c r="E1224" s="26" t="s">
        <v>366</v>
      </c>
      <c r="F1224" s="27">
        <v>6</v>
      </c>
      <c r="G1224" s="27">
        <v>6</v>
      </c>
      <c r="H1224" s="161">
        <v>6.61</v>
      </c>
      <c r="I1224" s="174">
        <v>19.93</v>
      </c>
      <c r="J1224" s="143">
        <f t="shared" si="99"/>
        <v>26.54</v>
      </c>
      <c r="K1224" s="143">
        <f t="shared" si="100"/>
        <v>39.659999999999997</v>
      </c>
      <c r="L1224" s="143">
        <f t="shared" si="101"/>
        <v>119.58</v>
      </c>
      <c r="M1224" s="143">
        <f t="shared" si="102"/>
        <v>159.24</v>
      </c>
      <c r="N1224" s="29">
        <f t="shared" si="98"/>
        <v>5.3279458757787613E-5</v>
      </c>
    </row>
    <row r="1225" spans="1:14" ht="46.5" customHeight="1" x14ac:dyDescent="0.25">
      <c r="A1225" s="32" t="s">
        <v>1634</v>
      </c>
      <c r="B1225" s="33">
        <v>89731</v>
      </c>
      <c r="C1225" s="26" t="s">
        <v>92</v>
      </c>
      <c r="D1225" s="23" t="s">
        <v>546</v>
      </c>
      <c r="E1225" s="26" t="s">
        <v>366</v>
      </c>
      <c r="F1225" s="27">
        <v>6</v>
      </c>
      <c r="G1225" s="27">
        <v>6</v>
      </c>
      <c r="H1225" s="161">
        <v>4.7300000000000004</v>
      </c>
      <c r="I1225" s="174">
        <v>8.89</v>
      </c>
      <c r="J1225" s="143">
        <f t="shared" si="99"/>
        <v>13.620000000000001</v>
      </c>
      <c r="K1225" s="143">
        <f t="shared" si="100"/>
        <v>28.38</v>
      </c>
      <c r="L1225" s="143">
        <f t="shared" si="101"/>
        <v>53.34</v>
      </c>
      <c r="M1225" s="143">
        <f t="shared" si="102"/>
        <v>81.72</v>
      </c>
      <c r="N1225" s="29">
        <f t="shared" si="98"/>
        <v>2.7342359769444884E-5</v>
      </c>
    </row>
    <row r="1226" spans="1:14" ht="45.75" customHeight="1" x14ac:dyDescent="0.25">
      <c r="A1226" s="32" t="s">
        <v>1635</v>
      </c>
      <c r="B1226" s="33">
        <v>89744</v>
      </c>
      <c r="C1226" s="26" t="s">
        <v>92</v>
      </c>
      <c r="D1226" s="23" t="s">
        <v>739</v>
      </c>
      <c r="E1226" s="26" t="s">
        <v>366</v>
      </c>
      <c r="F1226" s="27">
        <v>8</v>
      </c>
      <c r="G1226" s="27">
        <v>8</v>
      </c>
      <c r="H1226" s="161">
        <v>6.61</v>
      </c>
      <c r="I1226" s="174">
        <v>19.989999999999998</v>
      </c>
      <c r="J1226" s="143">
        <f t="shared" si="99"/>
        <v>26.599999999999998</v>
      </c>
      <c r="K1226" s="143">
        <f t="shared" si="100"/>
        <v>52.88</v>
      </c>
      <c r="L1226" s="143">
        <f t="shared" si="101"/>
        <v>159.91999999999999</v>
      </c>
      <c r="M1226" s="143">
        <f t="shared" si="102"/>
        <v>212.8</v>
      </c>
      <c r="N1226" s="29">
        <f t="shared" si="98"/>
        <v>7.1199879575842778E-5</v>
      </c>
    </row>
    <row r="1227" spans="1:14" ht="36" customHeight="1" x14ac:dyDescent="0.25">
      <c r="A1227" s="32" t="s">
        <v>1636</v>
      </c>
      <c r="B1227" s="33">
        <v>89728</v>
      </c>
      <c r="C1227" s="26" t="s">
        <v>92</v>
      </c>
      <c r="D1227" s="23" t="s">
        <v>1637</v>
      </c>
      <c r="E1227" s="26" t="s">
        <v>366</v>
      </c>
      <c r="F1227" s="27">
        <v>6</v>
      </c>
      <c r="G1227" s="27">
        <v>6</v>
      </c>
      <c r="H1227" s="161">
        <v>4.3499999999999996</v>
      </c>
      <c r="I1227" s="174">
        <v>7.37</v>
      </c>
      <c r="J1227" s="143">
        <f t="shared" si="99"/>
        <v>11.719999999999999</v>
      </c>
      <c r="K1227" s="143">
        <f t="shared" si="100"/>
        <v>26.1</v>
      </c>
      <c r="L1227" s="143">
        <f t="shared" si="101"/>
        <v>44.22</v>
      </c>
      <c r="M1227" s="143">
        <f t="shared" si="102"/>
        <v>70.319999999999993</v>
      </c>
      <c r="N1227" s="29">
        <f t="shared" si="98"/>
        <v>2.3528080506453306E-5</v>
      </c>
    </row>
    <row r="1228" spans="1:14" ht="18" x14ac:dyDescent="0.25">
      <c r="A1228" s="23" t="s">
        <v>1638</v>
      </c>
      <c r="B1228" s="23" t="s">
        <v>964</v>
      </c>
      <c r="C1228" s="31" t="s">
        <v>364</v>
      </c>
      <c r="D1228" s="23" t="s">
        <v>965</v>
      </c>
      <c r="E1228" s="26" t="s">
        <v>366</v>
      </c>
      <c r="F1228" s="27">
        <v>6</v>
      </c>
      <c r="G1228" s="27">
        <v>6</v>
      </c>
      <c r="H1228" s="161">
        <v>11.34</v>
      </c>
      <c r="I1228" s="174">
        <v>28.04</v>
      </c>
      <c r="J1228" s="143">
        <f t="shared" si="99"/>
        <v>39.379999999999995</v>
      </c>
      <c r="K1228" s="143">
        <f t="shared" si="100"/>
        <v>68.040000000000006</v>
      </c>
      <c r="L1228" s="143">
        <f t="shared" si="101"/>
        <v>168.24</v>
      </c>
      <c r="M1228" s="143">
        <f t="shared" si="102"/>
        <v>236.28</v>
      </c>
      <c r="N1228" s="29">
        <f t="shared" si="98"/>
        <v>7.9055956514004376E-5</v>
      </c>
    </row>
    <row r="1229" spans="1:14" ht="27" customHeight="1" x14ac:dyDescent="0.25">
      <c r="A1229" s="23" t="s">
        <v>1639</v>
      </c>
      <c r="B1229" s="23" t="s">
        <v>741</v>
      </c>
      <c r="C1229" s="31" t="s">
        <v>364</v>
      </c>
      <c r="D1229" s="23" t="s">
        <v>1640</v>
      </c>
      <c r="E1229" s="26" t="s">
        <v>366</v>
      </c>
      <c r="F1229" s="27">
        <v>6</v>
      </c>
      <c r="G1229" s="27">
        <v>6</v>
      </c>
      <c r="H1229" s="161">
        <v>11.34</v>
      </c>
      <c r="I1229" s="174">
        <v>8.06</v>
      </c>
      <c r="J1229" s="143">
        <f t="shared" si="99"/>
        <v>19.399999999999999</v>
      </c>
      <c r="K1229" s="143">
        <f t="shared" si="100"/>
        <v>68.040000000000006</v>
      </c>
      <c r="L1229" s="143">
        <f t="shared" si="101"/>
        <v>48.36</v>
      </c>
      <c r="M1229" s="143">
        <f t="shared" si="102"/>
        <v>116.4</v>
      </c>
      <c r="N1229" s="29">
        <f t="shared" si="98"/>
        <v>3.8945798790545577E-5</v>
      </c>
    </row>
    <row r="1230" spans="1:14" ht="18" x14ac:dyDescent="0.25">
      <c r="A1230" s="23" t="s">
        <v>1641</v>
      </c>
      <c r="B1230" s="23" t="s">
        <v>541</v>
      </c>
      <c r="C1230" s="31" t="s">
        <v>364</v>
      </c>
      <c r="D1230" s="23" t="s">
        <v>976</v>
      </c>
      <c r="E1230" s="26" t="s">
        <v>366</v>
      </c>
      <c r="F1230" s="27">
        <v>6</v>
      </c>
      <c r="G1230" s="27">
        <v>6</v>
      </c>
      <c r="H1230" s="161">
        <v>11.34</v>
      </c>
      <c r="I1230" s="174">
        <v>17.78</v>
      </c>
      <c r="J1230" s="143">
        <f t="shared" si="99"/>
        <v>29.12</v>
      </c>
      <c r="K1230" s="143">
        <f t="shared" si="100"/>
        <v>68.040000000000006</v>
      </c>
      <c r="L1230" s="143">
        <f t="shared" si="101"/>
        <v>106.68</v>
      </c>
      <c r="M1230" s="143">
        <f t="shared" si="102"/>
        <v>174.72</v>
      </c>
      <c r="N1230" s="29">
        <f t="shared" si="98"/>
        <v>5.8458848493849856E-5</v>
      </c>
    </row>
    <row r="1231" spans="1:14" ht="36" x14ac:dyDescent="0.25">
      <c r="A1231" s="32" t="s">
        <v>1642</v>
      </c>
      <c r="B1231" s="32" t="s">
        <v>550</v>
      </c>
      <c r="C1231" s="26" t="s">
        <v>364</v>
      </c>
      <c r="D1231" s="23" t="s">
        <v>980</v>
      </c>
      <c r="E1231" s="26" t="s">
        <v>366</v>
      </c>
      <c r="F1231" s="27">
        <v>16</v>
      </c>
      <c r="G1231" s="27">
        <v>16</v>
      </c>
      <c r="H1231" s="161">
        <v>8.59</v>
      </c>
      <c r="I1231" s="174">
        <v>55.05</v>
      </c>
      <c r="J1231" s="143">
        <f t="shared" si="99"/>
        <v>63.64</v>
      </c>
      <c r="K1231" s="143">
        <f t="shared" si="100"/>
        <v>137.44</v>
      </c>
      <c r="L1231" s="143">
        <f t="shared" si="101"/>
        <v>880.8</v>
      </c>
      <c r="M1231" s="143">
        <f t="shared" si="102"/>
        <v>1018.24</v>
      </c>
      <c r="N1231" s="29">
        <f t="shared" si="98"/>
        <v>3.4068874708320559E-4</v>
      </c>
    </row>
    <row r="1232" spans="1:14" ht="18" x14ac:dyDescent="0.25">
      <c r="A1232" s="23" t="s">
        <v>1643</v>
      </c>
      <c r="B1232" s="23" t="s">
        <v>553</v>
      </c>
      <c r="C1232" s="31" t="s">
        <v>364</v>
      </c>
      <c r="D1232" s="23" t="s">
        <v>554</v>
      </c>
      <c r="E1232" s="26" t="s">
        <v>366</v>
      </c>
      <c r="F1232" s="27">
        <v>6</v>
      </c>
      <c r="G1232" s="27">
        <v>6</v>
      </c>
      <c r="H1232" s="161">
        <v>8.59</v>
      </c>
      <c r="I1232" s="174">
        <v>12.22</v>
      </c>
      <c r="J1232" s="143">
        <f t="shared" si="99"/>
        <v>20.810000000000002</v>
      </c>
      <c r="K1232" s="143">
        <f t="shared" si="100"/>
        <v>51.54</v>
      </c>
      <c r="L1232" s="143">
        <f t="shared" si="101"/>
        <v>73.319999999999993</v>
      </c>
      <c r="M1232" s="143">
        <f t="shared" si="102"/>
        <v>124.86</v>
      </c>
      <c r="N1232" s="29">
        <f t="shared" si="98"/>
        <v>4.1776395506765645E-5</v>
      </c>
    </row>
    <row r="1233" spans="1:14" ht="18" x14ac:dyDescent="0.25">
      <c r="A1233" s="23" t="s">
        <v>1644</v>
      </c>
      <c r="B1233" s="23" t="s">
        <v>556</v>
      </c>
      <c r="C1233" s="31" t="s">
        <v>364</v>
      </c>
      <c r="D1233" s="23" t="s">
        <v>557</v>
      </c>
      <c r="E1233" s="26" t="s">
        <v>366</v>
      </c>
      <c r="F1233" s="27">
        <v>6</v>
      </c>
      <c r="G1233" s="27">
        <v>6</v>
      </c>
      <c r="H1233" s="161">
        <v>0.66</v>
      </c>
      <c r="I1233" s="174">
        <v>9.99</v>
      </c>
      <c r="J1233" s="143">
        <f t="shared" si="99"/>
        <v>10.65</v>
      </c>
      <c r="K1233" s="143">
        <f t="shared" si="100"/>
        <v>3.96</v>
      </c>
      <c r="L1233" s="143">
        <f t="shared" si="101"/>
        <v>59.94</v>
      </c>
      <c r="M1233" s="143">
        <f t="shared" si="102"/>
        <v>63.9</v>
      </c>
      <c r="N1233" s="29">
        <f t="shared" ref="N1233:N1277" si="103">M1233/$M$1279</f>
        <v>2.1380039026768578E-5</v>
      </c>
    </row>
    <row r="1234" spans="1:14" ht="15" customHeight="1" x14ac:dyDescent="0.25">
      <c r="A1234" s="34" t="s">
        <v>1645</v>
      </c>
      <c r="B1234" s="51"/>
      <c r="C1234" s="51"/>
      <c r="D1234" s="34" t="s">
        <v>559</v>
      </c>
      <c r="E1234" s="52"/>
      <c r="F1234" s="52"/>
      <c r="G1234" s="52"/>
      <c r="H1234" s="165"/>
      <c r="I1234" s="178"/>
      <c r="J1234" s="151"/>
      <c r="K1234" s="147"/>
      <c r="L1234" s="147"/>
      <c r="M1234" s="147">
        <f>SUM(M1235:M1255)</f>
        <v>17997.02</v>
      </c>
      <c r="N1234" s="37">
        <f t="shared" si="103"/>
        <v>6.0215491387407612E-3</v>
      </c>
    </row>
    <row r="1235" spans="1:14" ht="27" x14ac:dyDescent="0.25">
      <c r="A1235" s="23" t="s">
        <v>1646</v>
      </c>
      <c r="B1235" s="23" t="s">
        <v>751</v>
      </c>
      <c r="C1235" s="31" t="s">
        <v>364</v>
      </c>
      <c r="D1235" s="23" t="s">
        <v>983</v>
      </c>
      <c r="E1235" s="26" t="s">
        <v>366</v>
      </c>
      <c r="F1235" s="27">
        <v>8</v>
      </c>
      <c r="G1235" s="27">
        <v>8</v>
      </c>
      <c r="H1235" s="161">
        <v>3.67</v>
      </c>
      <c r="I1235" s="174">
        <v>72.63</v>
      </c>
      <c r="J1235" s="143">
        <f t="shared" ref="J1235:J1277" si="104">H1235+I1235</f>
        <v>76.3</v>
      </c>
      <c r="K1235" s="143">
        <f t="shared" si="100"/>
        <v>29.36</v>
      </c>
      <c r="L1235" s="143">
        <f t="shared" si="101"/>
        <v>581.04</v>
      </c>
      <c r="M1235" s="143">
        <f t="shared" si="102"/>
        <v>610.4</v>
      </c>
      <c r="N1235" s="29">
        <f t="shared" si="103"/>
        <v>2.0423123352018057E-4</v>
      </c>
    </row>
    <row r="1236" spans="1:14" ht="27" x14ac:dyDescent="0.25">
      <c r="A1236" s="23" t="s">
        <v>1647</v>
      </c>
      <c r="B1236" s="23" t="s">
        <v>754</v>
      </c>
      <c r="C1236" s="31" t="s">
        <v>364</v>
      </c>
      <c r="D1236" s="23" t="s">
        <v>985</v>
      </c>
      <c r="E1236" s="26" t="s">
        <v>366</v>
      </c>
      <c r="F1236" s="27">
        <v>4</v>
      </c>
      <c r="G1236" s="27">
        <v>4</v>
      </c>
      <c r="H1236" s="161">
        <v>3.67</v>
      </c>
      <c r="I1236" s="174">
        <v>72.63</v>
      </c>
      <c r="J1236" s="143">
        <f t="shared" si="104"/>
        <v>76.3</v>
      </c>
      <c r="K1236" s="143">
        <f t="shared" ref="K1236:K1278" si="105">TRUNC(H1236*G1236,2)</f>
        <v>14.68</v>
      </c>
      <c r="L1236" s="143">
        <f t="shared" ref="L1236:L1278" si="106">TRUNC(I1236*G1236,2)</f>
        <v>290.52</v>
      </c>
      <c r="M1236" s="143">
        <f t="shared" ref="M1236:M1278" si="107">TRUNC((I1236+H1236)*G1236,2)</f>
        <v>305.2</v>
      </c>
      <c r="N1236" s="29">
        <f t="shared" si="103"/>
        <v>1.0211561676009029E-4</v>
      </c>
    </row>
    <row r="1237" spans="1:14" ht="27" x14ac:dyDescent="0.25">
      <c r="A1237" s="23" t="s">
        <v>1648</v>
      </c>
      <c r="B1237" s="24">
        <v>95547</v>
      </c>
      <c r="C1237" s="31" t="s">
        <v>92</v>
      </c>
      <c r="D1237" s="23" t="s">
        <v>987</v>
      </c>
      <c r="E1237" s="26" t="s">
        <v>366</v>
      </c>
      <c r="F1237" s="27">
        <v>4</v>
      </c>
      <c r="G1237" s="27">
        <v>4</v>
      </c>
      <c r="H1237" s="161">
        <v>7.81</v>
      </c>
      <c r="I1237" s="174">
        <v>70.989999999999995</v>
      </c>
      <c r="J1237" s="143">
        <f t="shared" si="104"/>
        <v>78.8</v>
      </c>
      <c r="K1237" s="143">
        <f t="shared" si="105"/>
        <v>31.24</v>
      </c>
      <c r="L1237" s="143">
        <f t="shared" si="106"/>
        <v>283.95999999999998</v>
      </c>
      <c r="M1237" s="143">
        <f t="shared" si="107"/>
        <v>315.2</v>
      </c>
      <c r="N1237" s="29">
        <f t="shared" si="103"/>
        <v>1.0546147576271449E-4</v>
      </c>
    </row>
    <row r="1238" spans="1:14" ht="18" x14ac:dyDescent="0.25">
      <c r="A1238" s="23" t="s">
        <v>1649</v>
      </c>
      <c r="B1238" s="24">
        <v>95545</v>
      </c>
      <c r="C1238" s="31" t="s">
        <v>92</v>
      </c>
      <c r="D1238" s="23" t="s">
        <v>1200</v>
      </c>
      <c r="E1238" s="26" t="s">
        <v>366</v>
      </c>
      <c r="F1238" s="27">
        <v>12</v>
      </c>
      <c r="G1238" s="27">
        <v>12</v>
      </c>
      <c r="H1238" s="161">
        <v>7.81</v>
      </c>
      <c r="I1238" s="174">
        <v>27.12</v>
      </c>
      <c r="J1238" s="143">
        <f t="shared" si="104"/>
        <v>34.93</v>
      </c>
      <c r="K1238" s="143">
        <f t="shared" si="105"/>
        <v>93.72</v>
      </c>
      <c r="L1238" s="143">
        <f t="shared" si="106"/>
        <v>325.44</v>
      </c>
      <c r="M1238" s="143">
        <f t="shared" si="107"/>
        <v>419.16</v>
      </c>
      <c r="N1238" s="29">
        <f t="shared" si="103"/>
        <v>1.4024502595399557E-4</v>
      </c>
    </row>
    <row r="1239" spans="1:14" ht="27" x14ac:dyDescent="0.25">
      <c r="A1239" s="23" t="s">
        <v>1650</v>
      </c>
      <c r="B1239" s="23" t="s">
        <v>1205</v>
      </c>
      <c r="C1239" s="31" t="s">
        <v>364</v>
      </c>
      <c r="D1239" s="23" t="s">
        <v>1206</v>
      </c>
      <c r="E1239" s="26" t="s">
        <v>366</v>
      </c>
      <c r="F1239" s="27">
        <v>12</v>
      </c>
      <c r="G1239" s="27">
        <v>12</v>
      </c>
      <c r="H1239" s="161">
        <v>3.67</v>
      </c>
      <c r="I1239" s="174">
        <v>17.91</v>
      </c>
      <c r="J1239" s="143">
        <f t="shared" si="104"/>
        <v>21.58</v>
      </c>
      <c r="K1239" s="143">
        <f t="shared" si="105"/>
        <v>44.04</v>
      </c>
      <c r="L1239" s="143">
        <f t="shared" si="106"/>
        <v>214.92</v>
      </c>
      <c r="M1239" s="143">
        <f t="shared" si="107"/>
        <v>258.95999999999998</v>
      </c>
      <c r="N1239" s="29">
        <f t="shared" si="103"/>
        <v>8.6644364731956028E-5</v>
      </c>
    </row>
    <row r="1240" spans="1:14" ht="27" x14ac:dyDescent="0.25">
      <c r="A1240" s="23" t="s">
        <v>1651</v>
      </c>
      <c r="B1240" s="24">
        <v>100866</v>
      </c>
      <c r="C1240" s="31" t="s">
        <v>92</v>
      </c>
      <c r="D1240" s="23" t="s">
        <v>757</v>
      </c>
      <c r="E1240" s="26" t="s">
        <v>366</v>
      </c>
      <c r="F1240" s="27">
        <v>4</v>
      </c>
      <c r="G1240" s="27">
        <v>4</v>
      </c>
      <c r="H1240" s="161">
        <v>23.44</v>
      </c>
      <c r="I1240" s="174">
        <v>287.19</v>
      </c>
      <c r="J1240" s="143">
        <f t="shared" si="104"/>
        <v>310.63</v>
      </c>
      <c r="K1240" s="143">
        <f t="shared" si="105"/>
        <v>93.76</v>
      </c>
      <c r="L1240" s="143">
        <f t="shared" si="106"/>
        <v>1148.76</v>
      </c>
      <c r="M1240" s="143">
        <f t="shared" si="107"/>
        <v>1242.52</v>
      </c>
      <c r="N1240" s="29">
        <f t="shared" si="103"/>
        <v>4.157296727940609E-4</v>
      </c>
    </row>
    <row r="1241" spans="1:14" ht="27" x14ac:dyDescent="0.25">
      <c r="A1241" s="23" t="s">
        <v>1652</v>
      </c>
      <c r="B1241" s="24">
        <v>100868</v>
      </c>
      <c r="C1241" s="31" t="s">
        <v>92</v>
      </c>
      <c r="D1241" s="23" t="s">
        <v>759</v>
      </c>
      <c r="E1241" s="26" t="s">
        <v>366</v>
      </c>
      <c r="F1241" s="27">
        <v>12</v>
      </c>
      <c r="G1241" s="27">
        <v>12</v>
      </c>
      <c r="H1241" s="161">
        <v>16.87</v>
      </c>
      <c r="I1241" s="174">
        <v>229</v>
      </c>
      <c r="J1241" s="143">
        <f t="shared" si="104"/>
        <v>245.87</v>
      </c>
      <c r="K1241" s="143">
        <f t="shared" si="105"/>
        <v>202.44</v>
      </c>
      <c r="L1241" s="143">
        <f t="shared" si="106"/>
        <v>2748</v>
      </c>
      <c r="M1241" s="143">
        <f t="shared" si="107"/>
        <v>2950.44</v>
      </c>
      <c r="N1241" s="29">
        <f t="shared" si="103"/>
        <v>9.8717562357025172E-4</v>
      </c>
    </row>
    <row r="1242" spans="1:14" ht="77.25" customHeight="1" x14ac:dyDescent="0.25">
      <c r="A1242" s="32" t="s">
        <v>1653</v>
      </c>
      <c r="B1242" s="32" t="s">
        <v>761</v>
      </c>
      <c r="C1242" s="26" t="s">
        <v>364</v>
      </c>
      <c r="D1242" s="23" t="s">
        <v>1654</v>
      </c>
      <c r="E1242" s="26" t="s">
        <v>366</v>
      </c>
      <c r="F1242" s="27">
        <v>2</v>
      </c>
      <c r="G1242" s="27">
        <v>2</v>
      </c>
      <c r="H1242" s="161">
        <v>22.96</v>
      </c>
      <c r="I1242" s="174">
        <v>283.70999999999998</v>
      </c>
      <c r="J1242" s="143">
        <f t="shared" si="104"/>
        <v>306.66999999999996</v>
      </c>
      <c r="K1242" s="143">
        <f t="shared" si="105"/>
        <v>45.92</v>
      </c>
      <c r="L1242" s="143">
        <f t="shared" si="106"/>
        <v>567.41999999999996</v>
      </c>
      <c r="M1242" s="143">
        <f t="shared" si="107"/>
        <v>613.34</v>
      </c>
      <c r="N1242" s="29">
        <f t="shared" si="103"/>
        <v>2.0521491606695212E-4</v>
      </c>
    </row>
    <row r="1243" spans="1:14" ht="36" x14ac:dyDescent="0.25">
      <c r="A1243" s="32" t="s">
        <v>1655</v>
      </c>
      <c r="B1243" s="33">
        <v>86937</v>
      </c>
      <c r="C1243" s="26" t="s">
        <v>92</v>
      </c>
      <c r="D1243" s="23" t="s">
        <v>1656</v>
      </c>
      <c r="E1243" s="26" t="s">
        <v>366</v>
      </c>
      <c r="F1243" s="27">
        <v>4</v>
      </c>
      <c r="G1243" s="27">
        <v>4</v>
      </c>
      <c r="H1243" s="161">
        <v>27.22</v>
      </c>
      <c r="I1243" s="174">
        <v>191.12</v>
      </c>
      <c r="J1243" s="143">
        <f t="shared" si="104"/>
        <v>218.34</v>
      </c>
      <c r="K1243" s="143">
        <f t="shared" si="105"/>
        <v>108.88</v>
      </c>
      <c r="L1243" s="143">
        <f t="shared" si="106"/>
        <v>764.48</v>
      </c>
      <c r="M1243" s="143">
        <f t="shared" si="107"/>
        <v>873.36</v>
      </c>
      <c r="N1243" s="29">
        <f t="shared" si="103"/>
        <v>2.9221394185318631E-4</v>
      </c>
    </row>
    <row r="1244" spans="1:14" ht="27" customHeight="1" x14ac:dyDescent="0.25">
      <c r="A1244" s="23" t="s">
        <v>1657</v>
      </c>
      <c r="B1244" s="24">
        <v>86906</v>
      </c>
      <c r="C1244" s="31" t="s">
        <v>92</v>
      </c>
      <c r="D1244" s="23" t="s">
        <v>766</v>
      </c>
      <c r="E1244" s="26" t="s">
        <v>366</v>
      </c>
      <c r="F1244" s="27">
        <v>4</v>
      </c>
      <c r="G1244" s="27">
        <v>4</v>
      </c>
      <c r="H1244" s="161">
        <v>2.37</v>
      </c>
      <c r="I1244" s="174">
        <v>65.62</v>
      </c>
      <c r="J1244" s="143">
        <f t="shared" si="104"/>
        <v>67.990000000000009</v>
      </c>
      <c r="K1244" s="143">
        <f t="shared" si="105"/>
        <v>9.48</v>
      </c>
      <c r="L1244" s="143">
        <f t="shared" si="106"/>
        <v>262.48</v>
      </c>
      <c r="M1244" s="143">
        <f t="shared" si="107"/>
        <v>271.95999999999998</v>
      </c>
      <c r="N1244" s="29">
        <f t="shared" si="103"/>
        <v>9.0993981435367479E-5</v>
      </c>
    </row>
    <row r="1245" spans="1:14" ht="27" x14ac:dyDescent="0.25">
      <c r="A1245" s="23" t="s">
        <v>1658</v>
      </c>
      <c r="B1245" s="24">
        <v>95469</v>
      </c>
      <c r="C1245" s="31" t="s">
        <v>92</v>
      </c>
      <c r="D1245" s="23" t="s">
        <v>770</v>
      </c>
      <c r="E1245" s="26" t="s">
        <v>366</v>
      </c>
      <c r="F1245" s="27">
        <v>8</v>
      </c>
      <c r="G1245" s="27">
        <v>8</v>
      </c>
      <c r="H1245" s="161">
        <v>14.64</v>
      </c>
      <c r="I1245" s="174">
        <v>266.86</v>
      </c>
      <c r="J1245" s="143">
        <f t="shared" si="104"/>
        <v>281.5</v>
      </c>
      <c r="K1245" s="143">
        <f t="shared" si="105"/>
        <v>117.12</v>
      </c>
      <c r="L1245" s="143">
        <f t="shared" si="106"/>
        <v>2134.88</v>
      </c>
      <c r="M1245" s="143">
        <f t="shared" si="107"/>
        <v>2252</v>
      </c>
      <c r="N1245" s="29">
        <f t="shared" si="103"/>
        <v>7.5348744739096776E-4</v>
      </c>
    </row>
    <row r="1246" spans="1:14" ht="27" x14ac:dyDescent="0.25">
      <c r="A1246" s="23" t="s">
        <v>1659</v>
      </c>
      <c r="B1246" s="24">
        <v>80517</v>
      </c>
      <c r="C1246" s="25" t="s">
        <v>71</v>
      </c>
      <c r="D1246" s="23" t="s">
        <v>772</v>
      </c>
      <c r="E1246" s="26" t="s">
        <v>85</v>
      </c>
      <c r="F1246" s="27">
        <v>8</v>
      </c>
      <c r="G1246" s="27">
        <v>8</v>
      </c>
      <c r="H1246" s="161">
        <v>58.32</v>
      </c>
      <c r="I1246" s="174">
        <v>265.68</v>
      </c>
      <c r="J1246" s="143">
        <f t="shared" si="104"/>
        <v>324</v>
      </c>
      <c r="K1246" s="143">
        <f t="shared" si="105"/>
        <v>466.56</v>
      </c>
      <c r="L1246" s="143">
        <f t="shared" si="106"/>
        <v>2125.44</v>
      </c>
      <c r="M1246" s="143">
        <f t="shared" si="107"/>
        <v>2592</v>
      </c>
      <c r="N1246" s="29">
        <f t="shared" si="103"/>
        <v>8.6724665348019022E-4</v>
      </c>
    </row>
    <row r="1247" spans="1:14" ht="18" x14ac:dyDescent="0.25">
      <c r="A1247" s="23" t="s">
        <v>1660</v>
      </c>
      <c r="B1247" s="24">
        <v>80520</v>
      </c>
      <c r="C1247" s="25" t="s">
        <v>71</v>
      </c>
      <c r="D1247" s="23" t="s">
        <v>774</v>
      </c>
      <c r="E1247" s="26" t="s">
        <v>775</v>
      </c>
      <c r="F1247" s="27">
        <v>8</v>
      </c>
      <c r="G1247" s="27">
        <v>8</v>
      </c>
      <c r="H1247" s="161">
        <v>7.15</v>
      </c>
      <c r="I1247" s="174">
        <v>4.8899999999999997</v>
      </c>
      <c r="J1247" s="143">
        <f t="shared" si="104"/>
        <v>12.04</v>
      </c>
      <c r="K1247" s="143">
        <f t="shared" si="105"/>
        <v>57.2</v>
      </c>
      <c r="L1247" s="143">
        <f t="shared" si="106"/>
        <v>39.119999999999997</v>
      </c>
      <c r="M1247" s="143">
        <f t="shared" si="107"/>
        <v>96.32</v>
      </c>
      <c r="N1247" s="29">
        <f t="shared" si="103"/>
        <v>3.22273139132762E-5</v>
      </c>
    </row>
    <row r="1248" spans="1:14" ht="18" x14ac:dyDescent="0.25">
      <c r="A1248" s="23" t="s">
        <v>1661</v>
      </c>
      <c r="B1248" s="24">
        <v>80526</v>
      </c>
      <c r="C1248" s="25" t="s">
        <v>71</v>
      </c>
      <c r="D1248" s="23" t="s">
        <v>777</v>
      </c>
      <c r="E1248" s="26" t="s">
        <v>85</v>
      </c>
      <c r="F1248" s="27">
        <v>8</v>
      </c>
      <c r="G1248" s="27">
        <v>8</v>
      </c>
      <c r="H1248" s="161">
        <v>5.37</v>
      </c>
      <c r="I1248" s="174">
        <v>139.9</v>
      </c>
      <c r="J1248" s="143">
        <f t="shared" si="104"/>
        <v>145.27000000000001</v>
      </c>
      <c r="K1248" s="143">
        <f t="shared" si="105"/>
        <v>42.96</v>
      </c>
      <c r="L1248" s="143">
        <f t="shared" si="106"/>
        <v>1119.2</v>
      </c>
      <c r="M1248" s="143">
        <f t="shared" si="107"/>
        <v>1162.1600000000001</v>
      </c>
      <c r="N1248" s="29">
        <f t="shared" si="103"/>
        <v>3.8884234984897295E-4</v>
      </c>
    </row>
    <row r="1249" spans="1:14" ht="18" x14ac:dyDescent="0.25">
      <c r="A1249" s="23" t="s">
        <v>1662</v>
      </c>
      <c r="B1249" s="24">
        <v>80513</v>
      </c>
      <c r="C1249" s="25" t="s">
        <v>71</v>
      </c>
      <c r="D1249" s="23" t="s">
        <v>779</v>
      </c>
      <c r="E1249" s="26" t="s">
        <v>85</v>
      </c>
      <c r="F1249" s="27">
        <v>8</v>
      </c>
      <c r="G1249" s="27">
        <v>8</v>
      </c>
      <c r="H1249" s="161">
        <v>11.46</v>
      </c>
      <c r="I1249" s="174">
        <v>12</v>
      </c>
      <c r="J1249" s="143">
        <f t="shared" si="104"/>
        <v>23.46</v>
      </c>
      <c r="K1249" s="143">
        <f t="shared" si="105"/>
        <v>91.68</v>
      </c>
      <c r="L1249" s="143">
        <f t="shared" si="106"/>
        <v>96</v>
      </c>
      <c r="M1249" s="143">
        <f t="shared" si="107"/>
        <v>187.68</v>
      </c>
      <c r="N1249" s="29">
        <f t="shared" si="103"/>
        <v>6.2795081761250816E-5</v>
      </c>
    </row>
    <row r="1250" spans="1:14" ht="18" x14ac:dyDescent="0.25">
      <c r="A1250" s="23" t="s">
        <v>1663</v>
      </c>
      <c r="B1250" s="24">
        <v>80514</v>
      </c>
      <c r="C1250" s="25" t="s">
        <v>71</v>
      </c>
      <c r="D1250" s="23" t="s">
        <v>781</v>
      </c>
      <c r="E1250" s="26" t="s">
        <v>85</v>
      </c>
      <c r="F1250" s="27">
        <v>8</v>
      </c>
      <c r="G1250" s="27">
        <v>8</v>
      </c>
      <c r="H1250" s="161">
        <v>5.01</v>
      </c>
      <c r="I1250" s="174">
        <v>33.840000000000003</v>
      </c>
      <c r="J1250" s="143">
        <f t="shared" si="104"/>
        <v>38.85</v>
      </c>
      <c r="K1250" s="143">
        <f t="shared" si="105"/>
        <v>40.08</v>
      </c>
      <c r="L1250" s="143">
        <f t="shared" si="106"/>
        <v>270.72000000000003</v>
      </c>
      <c r="M1250" s="143">
        <f t="shared" si="107"/>
        <v>310.8</v>
      </c>
      <c r="N1250" s="29">
        <f t="shared" si="103"/>
        <v>1.0398929780155984E-4</v>
      </c>
    </row>
    <row r="1251" spans="1:14" ht="18" x14ac:dyDescent="0.25">
      <c r="A1251" s="23" t="s">
        <v>1664</v>
      </c>
      <c r="B1251" s="24">
        <v>80721</v>
      </c>
      <c r="C1251" s="25" t="s">
        <v>71</v>
      </c>
      <c r="D1251" s="23" t="s">
        <v>1665</v>
      </c>
      <c r="E1251" s="26" t="s">
        <v>85</v>
      </c>
      <c r="F1251" s="27">
        <v>12</v>
      </c>
      <c r="G1251" s="27">
        <v>12</v>
      </c>
      <c r="H1251" s="161">
        <v>17.91</v>
      </c>
      <c r="I1251" s="174">
        <v>81.540000000000006</v>
      </c>
      <c r="J1251" s="143">
        <f t="shared" si="104"/>
        <v>99.45</v>
      </c>
      <c r="K1251" s="143">
        <f t="shared" si="105"/>
        <v>214.92</v>
      </c>
      <c r="L1251" s="143">
        <f t="shared" si="106"/>
        <v>978.48</v>
      </c>
      <c r="M1251" s="143">
        <f t="shared" si="107"/>
        <v>1193.4000000000001</v>
      </c>
      <c r="N1251" s="29">
        <f t="shared" si="103"/>
        <v>3.9929481337317092E-4</v>
      </c>
    </row>
    <row r="1252" spans="1:14" ht="18" customHeight="1" x14ac:dyDescent="0.25">
      <c r="A1252" s="23" t="s">
        <v>1666</v>
      </c>
      <c r="B1252" s="23" t="s">
        <v>1162</v>
      </c>
      <c r="C1252" s="31" t="s">
        <v>364</v>
      </c>
      <c r="D1252" s="23" t="s">
        <v>1163</v>
      </c>
      <c r="E1252" s="26" t="s">
        <v>366</v>
      </c>
      <c r="F1252" s="27">
        <v>2</v>
      </c>
      <c r="G1252" s="27">
        <v>2</v>
      </c>
      <c r="H1252" s="161">
        <v>5.15</v>
      </c>
      <c r="I1252" s="174">
        <v>8.26</v>
      </c>
      <c r="J1252" s="143">
        <f t="shared" si="104"/>
        <v>13.41</v>
      </c>
      <c r="K1252" s="143">
        <f t="shared" si="105"/>
        <v>10.3</v>
      </c>
      <c r="L1252" s="143">
        <f t="shared" si="106"/>
        <v>16.52</v>
      </c>
      <c r="M1252" s="143">
        <f t="shared" si="107"/>
        <v>26.82</v>
      </c>
      <c r="N1252" s="29">
        <f t="shared" si="103"/>
        <v>8.9735938450380787E-6</v>
      </c>
    </row>
    <row r="1253" spans="1:14" ht="18" x14ac:dyDescent="0.25">
      <c r="A1253" s="23" t="s">
        <v>1667</v>
      </c>
      <c r="B1253" s="24">
        <v>80811</v>
      </c>
      <c r="C1253" s="25" t="s">
        <v>71</v>
      </c>
      <c r="D1253" s="23" t="s">
        <v>768</v>
      </c>
      <c r="E1253" s="26" t="s">
        <v>85</v>
      </c>
      <c r="F1253" s="27">
        <v>2</v>
      </c>
      <c r="G1253" s="27">
        <v>2</v>
      </c>
      <c r="H1253" s="161">
        <v>7.15</v>
      </c>
      <c r="I1253" s="174">
        <v>51.06</v>
      </c>
      <c r="J1253" s="143">
        <f t="shared" si="104"/>
        <v>58.21</v>
      </c>
      <c r="K1253" s="143">
        <f t="shared" si="105"/>
        <v>14.3</v>
      </c>
      <c r="L1253" s="143">
        <f t="shared" si="106"/>
        <v>102.12</v>
      </c>
      <c r="M1253" s="143">
        <f t="shared" si="107"/>
        <v>116.42</v>
      </c>
      <c r="N1253" s="29">
        <f t="shared" si="103"/>
        <v>3.8952490508550826E-5</v>
      </c>
    </row>
    <row r="1254" spans="1:14" ht="18" x14ac:dyDescent="0.25">
      <c r="A1254" s="23" t="s">
        <v>1668</v>
      </c>
      <c r="B1254" s="23" t="s">
        <v>783</v>
      </c>
      <c r="C1254" s="31" t="s">
        <v>364</v>
      </c>
      <c r="D1254" s="23" t="s">
        <v>784</v>
      </c>
      <c r="E1254" s="26" t="s">
        <v>366</v>
      </c>
      <c r="F1254" s="27">
        <v>2</v>
      </c>
      <c r="G1254" s="27">
        <v>2</v>
      </c>
      <c r="H1254" s="161">
        <v>17.190000000000001</v>
      </c>
      <c r="I1254" s="174">
        <v>110.66</v>
      </c>
      <c r="J1254" s="143">
        <f t="shared" si="104"/>
        <v>127.85</v>
      </c>
      <c r="K1254" s="143">
        <f t="shared" si="105"/>
        <v>34.380000000000003</v>
      </c>
      <c r="L1254" s="143">
        <f t="shared" si="106"/>
        <v>221.32</v>
      </c>
      <c r="M1254" s="143">
        <f t="shared" si="107"/>
        <v>255.7</v>
      </c>
      <c r="N1254" s="29">
        <f t="shared" si="103"/>
        <v>8.5553614697100552E-5</v>
      </c>
    </row>
    <row r="1255" spans="1:14" ht="27" x14ac:dyDescent="0.25">
      <c r="A1255" s="23" t="s">
        <v>1669</v>
      </c>
      <c r="B1255" s="23" t="s">
        <v>1670</v>
      </c>
      <c r="C1255" s="31" t="s">
        <v>364</v>
      </c>
      <c r="D1255" s="23" t="s">
        <v>1671</v>
      </c>
      <c r="E1255" s="26" t="s">
        <v>366</v>
      </c>
      <c r="F1255" s="27">
        <v>2</v>
      </c>
      <c r="G1255" s="27">
        <v>2</v>
      </c>
      <c r="H1255" s="161">
        <v>66.400000000000006</v>
      </c>
      <c r="I1255" s="174">
        <v>905.19</v>
      </c>
      <c r="J1255" s="143">
        <f t="shared" si="104"/>
        <v>971.59</v>
      </c>
      <c r="K1255" s="143">
        <f t="shared" si="105"/>
        <v>132.80000000000001</v>
      </c>
      <c r="L1255" s="143">
        <f t="shared" si="106"/>
        <v>1810.38</v>
      </c>
      <c r="M1255" s="143">
        <f t="shared" si="107"/>
        <v>1943.18</v>
      </c>
      <c r="N1255" s="29">
        <f t="shared" si="103"/>
        <v>6.5016062967192744E-4</v>
      </c>
    </row>
    <row r="1256" spans="1:14" ht="15" customHeight="1" x14ac:dyDescent="0.25">
      <c r="A1256" s="34" t="s">
        <v>1672</v>
      </c>
      <c r="B1256" s="51"/>
      <c r="C1256" s="51"/>
      <c r="D1256" s="34" t="s">
        <v>1673</v>
      </c>
      <c r="E1256" s="52"/>
      <c r="F1256" s="52"/>
      <c r="G1256" s="52"/>
      <c r="H1256" s="165"/>
      <c r="I1256" s="178"/>
      <c r="J1256" s="151"/>
      <c r="K1256" s="147">
        <f t="shared" si="105"/>
        <v>0</v>
      </c>
      <c r="L1256" s="147">
        <f t="shared" si="106"/>
        <v>0</v>
      </c>
      <c r="M1256" s="147">
        <f>SUM(M1257:M1258)</f>
        <v>789.08999999999992</v>
      </c>
      <c r="N1256" s="37">
        <f t="shared" si="103"/>
        <v>2.6401838803807225E-4</v>
      </c>
    </row>
    <row r="1257" spans="1:14" ht="27" x14ac:dyDescent="0.25">
      <c r="A1257" s="23" t="s">
        <v>1674</v>
      </c>
      <c r="B1257" s="24">
        <v>93358</v>
      </c>
      <c r="C1257" s="31" t="s">
        <v>92</v>
      </c>
      <c r="D1257" s="30" t="s">
        <v>568</v>
      </c>
      <c r="E1257" s="26" t="s">
        <v>23</v>
      </c>
      <c r="F1257" s="27">
        <v>7.11</v>
      </c>
      <c r="G1257" s="27">
        <v>7.11</v>
      </c>
      <c r="H1257" s="161">
        <v>48.65</v>
      </c>
      <c r="I1257" s="174">
        <v>21.52</v>
      </c>
      <c r="J1257" s="143">
        <f t="shared" si="104"/>
        <v>70.17</v>
      </c>
      <c r="K1257" s="143">
        <f t="shared" si="105"/>
        <v>345.9</v>
      </c>
      <c r="L1257" s="143">
        <f t="shared" si="106"/>
        <v>153</v>
      </c>
      <c r="M1257" s="143">
        <f t="shared" si="107"/>
        <v>498.9</v>
      </c>
      <c r="N1257" s="29">
        <f t="shared" si="103"/>
        <v>1.6692490564092086E-4</v>
      </c>
    </row>
    <row r="1258" spans="1:14" ht="15" customHeight="1" x14ac:dyDescent="0.25">
      <c r="A1258" s="23" t="s">
        <v>1675</v>
      </c>
      <c r="B1258" s="24">
        <v>96995</v>
      </c>
      <c r="C1258" s="31" t="s">
        <v>92</v>
      </c>
      <c r="D1258" s="23" t="s">
        <v>238</v>
      </c>
      <c r="E1258" s="26" t="s">
        <v>23</v>
      </c>
      <c r="F1258" s="27">
        <v>6.82</v>
      </c>
      <c r="G1258" s="27">
        <v>6.82</v>
      </c>
      <c r="H1258" s="161">
        <v>29.5</v>
      </c>
      <c r="I1258" s="174">
        <v>13.05</v>
      </c>
      <c r="J1258" s="143">
        <f t="shared" si="104"/>
        <v>42.55</v>
      </c>
      <c r="K1258" s="143">
        <f t="shared" si="105"/>
        <v>201.19</v>
      </c>
      <c r="L1258" s="143">
        <f t="shared" si="106"/>
        <v>89</v>
      </c>
      <c r="M1258" s="143">
        <f t="shared" si="107"/>
        <v>290.19</v>
      </c>
      <c r="N1258" s="29">
        <f t="shared" si="103"/>
        <v>9.7093482397151386E-5</v>
      </c>
    </row>
    <row r="1259" spans="1:14" x14ac:dyDescent="0.25">
      <c r="A1259" s="14">
        <v>17</v>
      </c>
      <c r="B1259" s="47"/>
      <c r="C1259" s="47"/>
      <c r="D1259" s="16" t="s">
        <v>56</v>
      </c>
      <c r="E1259" s="17"/>
      <c r="F1259" s="17"/>
      <c r="G1259" s="17"/>
      <c r="H1259" s="159"/>
      <c r="I1259" s="172"/>
      <c r="J1259" s="139"/>
      <c r="K1259" s="144"/>
      <c r="L1259" s="144"/>
      <c r="M1259" s="140">
        <f>M1260+M1272</f>
        <v>107789.27</v>
      </c>
      <c r="N1259" s="18">
        <f t="shared" si="103"/>
        <v>3.6064769941578957E-2</v>
      </c>
    </row>
    <row r="1260" spans="1:14" x14ac:dyDescent="0.25">
      <c r="A1260" s="19" t="s">
        <v>1676</v>
      </c>
      <c r="B1260" s="20"/>
      <c r="C1260" s="20"/>
      <c r="D1260" s="19" t="s">
        <v>198</v>
      </c>
      <c r="E1260" s="21"/>
      <c r="F1260" s="21"/>
      <c r="G1260" s="21"/>
      <c r="H1260" s="160"/>
      <c r="I1260" s="173"/>
      <c r="J1260" s="141"/>
      <c r="K1260" s="142"/>
      <c r="L1260" s="142"/>
      <c r="M1260" s="142">
        <f>SUM(M1261:M1271)</f>
        <v>51856.39</v>
      </c>
      <c r="N1260" s="22">
        <f t="shared" si="103"/>
        <v>1.7350416932509105E-2</v>
      </c>
    </row>
    <row r="1261" spans="1:14" ht="18" x14ac:dyDescent="0.25">
      <c r="A1261" s="64">
        <v>42736</v>
      </c>
      <c r="B1261" s="24">
        <v>50901</v>
      </c>
      <c r="C1261" s="25" t="s">
        <v>71</v>
      </c>
      <c r="D1261" s="23" t="s">
        <v>590</v>
      </c>
      <c r="E1261" s="26" t="s">
        <v>23</v>
      </c>
      <c r="F1261" s="27">
        <v>19.41</v>
      </c>
      <c r="G1261" s="27">
        <v>19.41</v>
      </c>
      <c r="H1261" s="161">
        <v>40.409999999999997</v>
      </c>
      <c r="I1261" s="174">
        <v>0</v>
      </c>
      <c r="J1261" s="143">
        <f t="shared" si="104"/>
        <v>40.409999999999997</v>
      </c>
      <c r="K1261" s="143">
        <f t="shared" si="105"/>
        <v>784.35</v>
      </c>
      <c r="L1261" s="143">
        <f t="shared" si="106"/>
        <v>0</v>
      </c>
      <c r="M1261" s="143">
        <f t="shared" si="107"/>
        <v>784.35</v>
      </c>
      <c r="N1261" s="29">
        <f t="shared" si="103"/>
        <v>2.6243245087082841E-4</v>
      </c>
    </row>
    <row r="1262" spans="1:14" ht="18" x14ac:dyDescent="0.25">
      <c r="A1262" s="64">
        <v>42737</v>
      </c>
      <c r="B1262" s="24">
        <v>50903</v>
      </c>
      <c r="C1262" s="25" t="s">
        <v>71</v>
      </c>
      <c r="D1262" s="23" t="s">
        <v>1677</v>
      </c>
      <c r="E1262" s="26" t="s">
        <v>23</v>
      </c>
      <c r="F1262" s="27">
        <v>14.26</v>
      </c>
      <c r="G1262" s="27">
        <v>14.26</v>
      </c>
      <c r="H1262" s="161">
        <v>21.14</v>
      </c>
      <c r="I1262" s="174">
        <v>0</v>
      </c>
      <c r="J1262" s="143">
        <f t="shared" si="104"/>
        <v>21.14</v>
      </c>
      <c r="K1262" s="143">
        <f t="shared" si="105"/>
        <v>301.45</v>
      </c>
      <c r="L1262" s="143">
        <f t="shared" si="106"/>
        <v>0</v>
      </c>
      <c r="M1262" s="143">
        <f t="shared" si="107"/>
        <v>301.45</v>
      </c>
      <c r="N1262" s="29">
        <f t="shared" si="103"/>
        <v>1.0086091963410622E-4</v>
      </c>
    </row>
    <row r="1263" spans="1:14" ht="27" x14ac:dyDescent="0.25">
      <c r="A1263" s="64">
        <v>42738</v>
      </c>
      <c r="B1263" s="24">
        <v>97113</v>
      </c>
      <c r="C1263" s="31" t="s">
        <v>92</v>
      </c>
      <c r="D1263" s="23" t="s">
        <v>1678</v>
      </c>
      <c r="E1263" s="26" t="s">
        <v>27</v>
      </c>
      <c r="F1263" s="27">
        <v>45.79</v>
      </c>
      <c r="G1263" s="27">
        <v>45.79</v>
      </c>
      <c r="H1263" s="161">
        <v>0.17</v>
      </c>
      <c r="I1263" s="174">
        <v>2</v>
      </c>
      <c r="J1263" s="143">
        <f t="shared" si="104"/>
        <v>2.17</v>
      </c>
      <c r="K1263" s="143">
        <f t="shared" si="105"/>
        <v>7.78</v>
      </c>
      <c r="L1263" s="143">
        <f t="shared" si="106"/>
        <v>91.58</v>
      </c>
      <c r="M1263" s="143">
        <f t="shared" si="107"/>
        <v>99.36</v>
      </c>
      <c r="N1263" s="29">
        <f t="shared" si="103"/>
        <v>3.3244455050073959E-5</v>
      </c>
    </row>
    <row r="1264" spans="1:14" ht="18" x14ac:dyDescent="0.25">
      <c r="A1264" s="64">
        <v>42739</v>
      </c>
      <c r="B1264" s="24">
        <v>60314</v>
      </c>
      <c r="C1264" s="25" t="s">
        <v>71</v>
      </c>
      <c r="D1264" s="23" t="s">
        <v>1679</v>
      </c>
      <c r="E1264" s="26" t="s">
        <v>1290</v>
      </c>
      <c r="F1264" s="27">
        <v>404.8</v>
      </c>
      <c r="G1264" s="27">
        <v>404.8</v>
      </c>
      <c r="H1264" s="161">
        <v>2</v>
      </c>
      <c r="I1264" s="174">
        <v>10</v>
      </c>
      <c r="J1264" s="143">
        <f t="shared" si="104"/>
        <v>12</v>
      </c>
      <c r="K1264" s="143">
        <f t="shared" si="105"/>
        <v>809.6</v>
      </c>
      <c r="L1264" s="143">
        <f t="shared" si="106"/>
        <v>4048</v>
      </c>
      <c r="M1264" s="143">
        <f t="shared" si="107"/>
        <v>4857.6000000000004</v>
      </c>
      <c r="N1264" s="29">
        <f t="shared" si="103"/>
        <v>1.6252844691147269E-3</v>
      </c>
    </row>
    <row r="1265" spans="1:14" ht="18" x14ac:dyDescent="0.25">
      <c r="A1265" s="64">
        <v>42740</v>
      </c>
      <c r="B1265" s="24">
        <v>52004</v>
      </c>
      <c r="C1265" s="25" t="s">
        <v>71</v>
      </c>
      <c r="D1265" s="23" t="s">
        <v>1680</v>
      </c>
      <c r="E1265" s="26" t="s">
        <v>1290</v>
      </c>
      <c r="F1265" s="27">
        <v>515.5</v>
      </c>
      <c r="G1265" s="27">
        <v>515.5</v>
      </c>
      <c r="H1265" s="161">
        <v>2</v>
      </c>
      <c r="I1265" s="174">
        <v>9</v>
      </c>
      <c r="J1265" s="143">
        <f t="shared" si="104"/>
        <v>11</v>
      </c>
      <c r="K1265" s="143">
        <f t="shared" si="105"/>
        <v>1031</v>
      </c>
      <c r="L1265" s="143">
        <f t="shared" si="106"/>
        <v>4639.5</v>
      </c>
      <c r="M1265" s="143">
        <f t="shared" si="107"/>
        <v>5670.5</v>
      </c>
      <c r="N1265" s="29">
        <f t="shared" si="103"/>
        <v>1.8972693474380473E-3</v>
      </c>
    </row>
    <row r="1266" spans="1:14" ht="18" x14ac:dyDescent="0.25">
      <c r="A1266" s="64">
        <v>42741</v>
      </c>
      <c r="B1266" s="24">
        <v>60305</v>
      </c>
      <c r="C1266" s="25" t="s">
        <v>71</v>
      </c>
      <c r="D1266" s="23" t="s">
        <v>1681</v>
      </c>
      <c r="E1266" s="26" t="s">
        <v>1290</v>
      </c>
      <c r="F1266" s="27">
        <v>488.9</v>
      </c>
      <c r="G1266" s="27">
        <v>488.9</v>
      </c>
      <c r="H1266" s="161">
        <v>2</v>
      </c>
      <c r="I1266" s="174">
        <v>9.16</v>
      </c>
      <c r="J1266" s="143">
        <f t="shared" si="104"/>
        <v>11.16</v>
      </c>
      <c r="K1266" s="143">
        <f t="shared" si="105"/>
        <v>977.8</v>
      </c>
      <c r="L1266" s="143">
        <f t="shared" si="106"/>
        <v>4478.32</v>
      </c>
      <c r="M1266" s="143">
        <f t="shared" si="107"/>
        <v>5456.12</v>
      </c>
      <c r="N1266" s="29">
        <f t="shared" si="103"/>
        <v>1.8255408221397899E-3</v>
      </c>
    </row>
    <row r="1267" spans="1:14" ht="36" x14ac:dyDescent="0.25">
      <c r="A1267" s="63">
        <v>42742</v>
      </c>
      <c r="B1267" s="33">
        <v>102476</v>
      </c>
      <c r="C1267" s="26" t="s">
        <v>92</v>
      </c>
      <c r="D1267" s="23" t="s">
        <v>1682</v>
      </c>
      <c r="E1267" s="26" t="s">
        <v>23</v>
      </c>
      <c r="F1267" s="27">
        <v>18.149999999999999</v>
      </c>
      <c r="G1267" s="27">
        <v>18.149999999999999</v>
      </c>
      <c r="H1267" s="161">
        <v>37.5</v>
      </c>
      <c r="I1267" s="174">
        <v>433.5</v>
      </c>
      <c r="J1267" s="143">
        <f t="shared" si="104"/>
        <v>471</v>
      </c>
      <c r="K1267" s="143">
        <f t="shared" si="105"/>
        <v>680.62</v>
      </c>
      <c r="L1267" s="143">
        <f t="shared" si="106"/>
        <v>7868.02</v>
      </c>
      <c r="M1267" s="143">
        <f t="shared" si="107"/>
        <v>8548.65</v>
      </c>
      <c r="N1267" s="29">
        <f t="shared" si="103"/>
        <v>2.8602577562783288E-3</v>
      </c>
    </row>
    <row r="1268" spans="1:14" ht="18" x14ac:dyDescent="0.25">
      <c r="A1268" s="64">
        <v>42743</v>
      </c>
      <c r="B1268" s="24">
        <v>121101</v>
      </c>
      <c r="C1268" s="25" t="s">
        <v>71</v>
      </c>
      <c r="D1268" s="23" t="s">
        <v>1683</v>
      </c>
      <c r="E1268" s="26" t="s">
        <v>27</v>
      </c>
      <c r="F1268" s="27">
        <v>129.58000000000001</v>
      </c>
      <c r="G1268" s="27">
        <v>129.58000000000001</v>
      </c>
      <c r="H1268" s="161">
        <v>2.46</v>
      </c>
      <c r="I1268" s="174">
        <v>15.43</v>
      </c>
      <c r="J1268" s="143">
        <f t="shared" si="104"/>
        <v>17.89</v>
      </c>
      <c r="K1268" s="143">
        <f t="shared" si="105"/>
        <v>318.76</v>
      </c>
      <c r="L1268" s="143">
        <f t="shared" si="106"/>
        <v>1999.41</v>
      </c>
      <c r="M1268" s="143">
        <f t="shared" si="107"/>
        <v>2318.1799999999998</v>
      </c>
      <c r="N1268" s="29">
        <f t="shared" si="103"/>
        <v>7.756303422703346E-4</v>
      </c>
    </row>
    <row r="1269" spans="1:14" ht="18" x14ac:dyDescent="0.25">
      <c r="A1269" s="64">
        <v>42744</v>
      </c>
      <c r="B1269" s="24">
        <v>50201</v>
      </c>
      <c r="C1269" s="25" t="s">
        <v>71</v>
      </c>
      <c r="D1269" s="23" t="s">
        <v>1271</v>
      </c>
      <c r="E1269" s="26" t="s">
        <v>23</v>
      </c>
      <c r="F1269" s="27">
        <v>7.77</v>
      </c>
      <c r="G1269" s="27">
        <v>7.77</v>
      </c>
      <c r="H1269" s="161">
        <v>266.02</v>
      </c>
      <c r="I1269" s="174">
        <v>457.39</v>
      </c>
      <c r="J1269" s="143">
        <f t="shared" si="104"/>
        <v>723.41</v>
      </c>
      <c r="K1269" s="143">
        <f t="shared" si="105"/>
        <v>2066.9699999999998</v>
      </c>
      <c r="L1269" s="143">
        <f t="shared" si="106"/>
        <v>3553.92</v>
      </c>
      <c r="M1269" s="143">
        <f t="shared" si="107"/>
        <v>5620.89</v>
      </c>
      <c r="N1269" s="29">
        <f t="shared" si="103"/>
        <v>1.8806705409260287E-3</v>
      </c>
    </row>
    <row r="1270" spans="1:14" ht="18" x14ac:dyDescent="0.25">
      <c r="A1270" s="78">
        <v>40195</v>
      </c>
      <c r="B1270" s="24">
        <v>60205</v>
      </c>
      <c r="C1270" s="25" t="s">
        <v>71</v>
      </c>
      <c r="D1270" s="23" t="s">
        <v>1684</v>
      </c>
      <c r="E1270" s="26" t="s">
        <v>27</v>
      </c>
      <c r="F1270" s="27">
        <v>334.67</v>
      </c>
      <c r="G1270" s="27">
        <v>334.67</v>
      </c>
      <c r="H1270" s="161">
        <v>15.83</v>
      </c>
      <c r="I1270" s="174">
        <v>24.31</v>
      </c>
      <c r="J1270" s="143">
        <f t="shared" si="104"/>
        <v>40.14</v>
      </c>
      <c r="K1270" s="143">
        <f t="shared" si="105"/>
        <v>5297.82</v>
      </c>
      <c r="L1270" s="143">
        <f t="shared" si="106"/>
        <v>8135.82</v>
      </c>
      <c r="M1270" s="143">
        <f t="shared" si="107"/>
        <v>13433.65</v>
      </c>
      <c r="N1270" s="29">
        <f t="shared" si="103"/>
        <v>4.494709879060246E-3</v>
      </c>
    </row>
    <row r="1271" spans="1:14" ht="27" x14ac:dyDescent="0.25">
      <c r="A1271" s="78">
        <v>40560</v>
      </c>
      <c r="B1271" s="24">
        <v>103670</v>
      </c>
      <c r="C1271" s="31" t="s">
        <v>92</v>
      </c>
      <c r="D1271" s="23" t="s">
        <v>1685</v>
      </c>
      <c r="E1271" s="26" t="s">
        <v>23</v>
      </c>
      <c r="F1271" s="27">
        <v>18.149999999999999</v>
      </c>
      <c r="G1271" s="27">
        <v>18.149999999999999</v>
      </c>
      <c r="H1271" s="161">
        <v>193.11</v>
      </c>
      <c r="I1271" s="174">
        <v>69.459999999999994</v>
      </c>
      <c r="J1271" s="143">
        <f t="shared" si="104"/>
        <v>262.57</v>
      </c>
      <c r="K1271" s="143">
        <f t="shared" si="105"/>
        <v>3504.94</v>
      </c>
      <c r="L1271" s="143">
        <f t="shared" si="106"/>
        <v>1260.69</v>
      </c>
      <c r="M1271" s="143">
        <f t="shared" si="107"/>
        <v>4765.6400000000003</v>
      </c>
      <c r="N1271" s="29">
        <f t="shared" si="103"/>
        <v>1.5945159497265948E-3</v>
      </c>
    </row>
    <row r="1272" spans="1:14" x14ac:dyDescent="0.25">
      <c r="A1272" s="19" t="s">
        <v>1686</v>
      </c>
      <c r="B1272" s="49"/>
      <c r="C1272" s="49"/>
      <c r="D1272" s="19" t="s">
        <v>21</v>
      </c>
      <c r="E1272" s="21"/>
      <c r="F1272" s="21"/>
      <c r="G1272" s="21"/>
      <c r="H1272" s="160"/>
      <c r="I1272" s="173"/>
      <c r="J1272" s="141"/>
      <c r="K1272" s="142"/>
      <c r="L1272" s="142"/>
      <c r="M1272" s="142">
        <f>SUM(M1273:M1278)</f>
        <v>55932.880000000005</v>
      </c>
      <c r="N1272" s="22">
        <f t="shared" si="103"/>
        <v>1.8714353009069856E-2</v>
      </c>
    </row>
    <row r="1273" spans="1:14" ht="18" x14ac:dyDescent="0.25">
      <c r="A1273" s="64">
        <v>42767</v>
      </c>
      <c r="B1273" s="24">
        <v>60314</v>
      </c>
      <c r="C1273" s="25" t="s">
        <v>71</v>
      </c>
      <c r="D1273" s="23" t="s">
        <v>1679</v>
      </c>
      <c r="E1273" s="26" t="s">
        <v>1290</v>
      </c>
      <c r="F1273" s="27">
        <v>554.29999999999995</v>
      </c>
      <c r="G1273" s="27">
        <v>554.29999999999995</v>
      </c>
      <c r="H1273" s="161">
        <v>2</v>
      </c>
      <c r="I1273" s="174">
        <v>10</v>
      </c>
      <c r="J1273" s="143">
        <f t="shared" si="104"/>
        <v>12</v>
      </c>
      <c r="K1273" s="143">
        <f t="shared" si="105"/>
        <v>1108.5999999999999</v>
      </c>
      <c r="L1273" s="143">
        <f t="shared" si="106"/>
        <v>5543</v>
      </c>
      <c r="M1273" s="143">
        <f t="shared" si="107"/>
        <v>6651.6</v>
      </c>
      <c r="N1273" s="29">
        <f t="shared" si="103"/>
        <v>2.2255315741855066E-3</v>
      </c>
    </row>
    <row r="1274" spans="1:14" ht="18" x14ac:dyDescent="0.25">
      <c r="A1274" s="64">
        <v>42768</v>
      </c>
      <c r="B1274" s="24">
        <v>52004</v>
      </c>
      <c r="C1274" s="25" t="s">
        <v>71</v>
      </c>
      <c r="D1274" s="23" t="s">
        <v>1680</v>
      </c>
      <c r="E1274" s="26" t="s">
        <v>1290</v>
      </c>
      <c r="F1274" s="27">
        <v>540.79999999999995</v>
      </c>
      <c r="G1274" s="27">
        <v>540.79999999999995</v>
      </c>
      <c r="H1274" s="161">
        <v>2</v>
      </c>
      <c r="I1274" s="174">
        <v>9</v>
      </c>
      <c r="J1274" s="143">
        <f t="shared" si="104"/>
        <v>11</v>
      </c>
      <c r="K1274" s="143">
        <f t="shared" si="105"/>
        <v>1081.5999999999999</v>
      </c>
      <c r="L1274" s="143">
        <f t="shared" si="106"/>
        <v>4867.2</v>
      </c>
      <c r="M1274" s="143">
        <f t="shared" si="107"/>
        <v>5948.8</v>
      </c>
      <c r="N1274" s="29">
        <f t="shared" si="103"/>
        <v>1.9903846034810785E-3</v>
      </c>
    </row>
    <row r="1275" spans="1:14" ht="18" x14ac:dyDescent="0.25">
      <c r="A1275" s="64">
        <v>42769</v>
      </c>
      <c r="B1275" s="24">
        <v>60305</v>
      </c>
      <c r="C1275" s="25" t="s">
        <v>71</v>
      </c>
      <c r="D1275" s="23" t="s">
        <v>1681</v>
      </c>
      <c r="E1275" s="26" t="s">
        <v>1290</v>
      </c>
      <c r="F1275" s="27">
        <v>718.8</v>
      </c>
      <c r="G1275" s="27">
        <v>718.8</v>
      </c>
      <c r="H1275" s="161">
        <v>2</v>
      </c>
      <c r="I1275" s="174">
        <v>9.16</v>
      </c>
      <c r="J1275" s="143">
        <f t="shared" si="104"/>
        <v>11.16</v>
      </c>
      <c r="K1275" s="143">
        <f t="shared" si="105"/>
        <v>1437.6</v>
      </c>
      <c r="L1275" s="143">
        <f t="shared" si="106"/>
        <v>6584.2</v>
      </c>
      <c r="M1275" s="143">
        <f t="shared" si="107"/>
        <v>8021.8</v>
      </c>
      <c r="N1275" s="29">
        <f t="shared" si="103"/>
        <v>2.6839811747250732E-3</v>
      </c>
    </row>
    <row r="1276" spans="1:14" ht="36" x14ac:dyDescent="0.25">
      <c r="A1276" s="63">
        <v>42770</v>
      </c>
      <c r="B1276" s="33">
        <v>102476</v>
      </c>
      <c r="C1276" s="26" t="s">
        <v>92</v>
      </c>
      <c r="D1276" s="23" t="s">
        <v>1682</v>
      </c>
      <c r="E1276" s="26" t="s">
        <v>23</v>
      </c>
      <c r="F1276" s="27">
        <v>23.46</v>
      </c>
      <c r="G1276" s="27">
        <v>23.46</v>
      </c>
      <c r="H1276" s="161">
        <v>37.5</v>
      </c>
      <c r="I1276" s="174">
        <v>433.5</v>
      </c>
      <c r="J1276" s="143">
        <f t="shared" si="104"/>
        <v>471</v>
      </c>
      <c r="K1276" s="143">
        <f t="shared" si="105"/>
        <v>879.75</v>
      </c>
      <c r="L1276" s="143">
        <f t="shared" si="106"/>
        <v>10169.91</v>
      </c>
      <c r="M1276" s="143">
        <f t="shared" si="107"/>
        <v>11049.66</v>
      </c>
      <c r="N1276" s="29">
        <f t="shared" si="103"/>
        <v>3.6970604386936412E-3</v>
      </c>
    </row>
    <row r="1277" spans="1:14" ht="27" x14ac:dyDescent="0.25">
      <c r="A1277" s="64">
        <v>42771</v>
      </c>
      <c r="B1277" s="24">
        <v>103670</v>
      </c>
      <c r="C1277" s="31" t="s">
        <v>92</v>
      </c>
      <c r="D1277" s="23" t="s">
        <v>1685</v>
      </c>
      <c r="E1277" s="26" t="s">
        <v>23</v>
      </c>
      <c r="F1277" s="27">
        <v>23.46</v>
      </c>
      <c r="G1277" s="27">
        <v>23.46</v>
      </c>
      <c r="H1277" s="161">
        <v>193.11</v>
      </c>
      <c r="I1277" s="174">
        <v>69.459999999999994</v>
      </c>
      <c r="J1277" s="143">
        <f t="shared" si="104"/>
        <v>262.57</v>
      </c>
      <c r="K1277" s="143">
        <f t="shared" si="105"/>
        <v>4530.3599999999997</v>
      </c>
      <c r="L1277" s="143">
        <f t="shared" si="106"/>
        <v>1629.53</v>
      </c>
      <c r="M1277" s="143">
        <f t="shared" si="107"/>
        <v>6159.89</v>
      </c>
      <c r="N1277" s="29">
        <f t="shared" si="103"/>
        <v>2.0610123411674728E-3</v>
      </c>
    </row>
    <row r="1278" spans="1:14" ht="18" x14ac:dyDescent="0.25">
      <c r="A1278" s="64">
        <v>42772</v>
      </c>
      <c r="B1278" s="24">
        <v>60205</v>
      </c>
      <c r="C1278" s="25" t="s">
        <v>71</v>
      </c>
      <c r="D1278" s="23" t="s">
        <v>1684</v>
      </c>
      <c r="E1278" s="26" t="s">
        <v>27</v>
      </c>
      <c r="F1278" s="27">
        <v>450.95</v>
      </c>
      <c r="G1278" s="27">
        <v>450.95</v>
      </c>
      <c r="H1278" s="161">
        <v>15.83</v>
      </c>
      <c r="I1278" s="174">
        <v>24.31</v>
      </c>
      <c r="J1278" s="143">
        <f>H1278+I1278</f>
        <v>40.14</v>
      </c>
      <c r="K1278" s="143">
        <f t="shared" si="105"/>
        <v>7138.53</v>
      </c>
      <c r="L1278" s="143">
        <f t="shared" si="106"/>
        <v>10962.59</v>
      </c>
      <c r="M1278" s="143">
        <f t="shared" si="107"/>
        <v>18101.13</v>
      </c>
      <c r="N1278" s="29">
        <f>M1278/$M$1279</f>
        <v>6.0563828768170815E-3</v>
      </c>
    </row>
    <row r="1279" spans="1:14" x14ac:dyDescent="0.25">
      <c r="A1279" s="218" t="s">
        <v>1687</v>
      </c>
      <c r="B1279" s="218"/>
      <c r="C1279" s="218"/>
      <c r="D1279" s="218"/>
      <c r="E1279" s="218"/>
      <c r="F1279" s="218"/>
      <c r="G1279" s="218"/>
      <c r="H1279" s="218"/>
      <c r="I1279" s="218"/>
      <c r="J1279" s="218"/>
      <c r="K1279" s="155">
        <f>SUM(K17:K1278)</f>
        <v>900496.12</v>
      </c>
      <c r="L1279" s="155">
        <f>SUM(L17:L1278)</f>
        <v>2088271.1600000001</v>
      </c>
      <c r="M1279" s="155">
        <f>M1259+M1093+M1090+M1019+M963+M899+M864+M835+M822+M639+M476+M319+M182+M80+M32+M29+M17</f>
        <v>2988769.1</v>
      </c>
      <c r="N1279" s="80">
        <f>N1259+N1093+N1090+N1019+N963+N899+N864+N835+N822+N639+N476+N319+N182+N80+N32+N29+N17</f>
        <v>0.99999999999999989</v>
      </c>
    </row>
    <row r="1280" spans="1:14" x14ac:dyDescent="0.25">
      <c r="A1280" s="216"/>
      <c r="B1280" s="216"/>
      <c r="C1280" s="216"/>
      <c r="D1280" s="216"/>
      <c r="E1280" s="216"/>
      <c r="F1280" s="216"/>
      <c r="G1280" s="216"/>
      <c r="H1280" s="216"/>
      <c r="I1280" s="216"/>
      <c r="J1280" s="216"/>
      <c r="K1280" s="216"/>
      <c r="L1280" s="216"/>
      <c r="M1280" s="216"/>
      <c r="N1280" s="216"/>
    </row>
    <row r="1281" spans="1:14" x14ac:dyDescent="0.25">
      <c r="A1281" s="216"/>
      <c r="B1281" s="216"/>
      <c r="C1281" s="216"/>
      <c r="D1281" s="216"/>
      <c r="E1281" s="216"/>
      <c r="F1281" s="216"/>
      <c r="G1281" s="216"/>
      <c r="H1281" s="216"/>
      <c r="I1281" s="216"/>
      <c r="J1281" s="216"/>
      <c r="K1281" s="219" t="s">
        <v>1688</v>
      </c>
      <c r="L1281" s="219"/>
      <c r="M1281" s="215">
        <f>M1279</f>
        <v>2988769.1</v>
      </c>
      <c r="N1281" s="215"/>
    </row>
    <row r="1282" spans="1:14" x14ac:dyDescent="0.25">
      <c r="A1282" s="216"/>
      <c r="B1282" s="216"/>
      <c r="C1282" s="216"/>
      <c r="D1282" s="216"/>
      <c r="E1282" s="216"/>
      <c r="F1282" s="216"/>
      <c r="G1282" s="216"/>
      <c r="H1282" s="216"/>
      <c r="I1282" s="216"/>
      <c r="J1282" s="216"/>
      <c r="K1282" s="219" t="s">
        <v>1740</v>
      </c>
      <c r="L1282" s="219"/>
      <c r="M1282" s="215">
        <f>M1281*0.204</f>
        <v>609708.89639999997</v>
      </c>
      <c r="N1282" s="215"/>
    </row>
    <row r="1283" spans="1:14" x14ac:dyDescent="0.25">
      <c r="A1283" s="216"/>
      <c r="B1283" s="216"/>
      <c r="C1283" s="216"/>
      <c r="D1283" s="216"/>
      <c r="E1283" s="216"/>
      <c r="F1283" s="216"/>
      <c r="G1283" s="216"/>
      <c r="H1283" s="216"/>
      <c r="I1283" s="216"/>
      <c r="J1283" s="216"/>
      <c r="K1283" s="219" t="s">
        <v>1689</v>
      </c>
      <c r="L1283" s="219"/>
      <c r="M1283" s="215">
        <f>SUM(M1281:N1282)</f>
        <v>3598477.9964000001</v>
      </c>
      <c r="N1283" s="215"/>
    </row>
    <row r="1284" spans="1:14" x14ac:dyDescent="0.25">
      <c r="A1284" s="208" t="s">
        <v>31</v>
      </c>
      <c r="B1284" s="208"/>
      <c r="C1284" s="208"/>
      <c r="D1284" s="208"/>
      <c r="E1284" s="208"/>
      <c r="F1284" s="208"/>
      <c r="G1284" s="208"/>
      <c r="H1284" s="208"/>
      <c r="I1284" s="208"/>
      <c r="J1284" s="208"/>
      <c r="K1284" s="208"/>
      <c r="L1284" s="208"/>
      <c r="M1284" s="208"/>
      <c r="N1284" s="208"/>
    </row>
    <row r="1285" spans="1:14" x14ac:dyDescent="0.25">
      <c r="A1285" s="209" t="s">
        <v>32</v>
      </c>
      <c r="B1285" s="209"/>
      <c r="C1285" s="209"/>
      <c r="D1285" s="209"/>
      <c r="E1285" s="209"/>
      <c r="F1285" s="209"/>
      <c r="G1285" s="209"/>
      <c r="H1285" s="209"/>
      <c r="I1285" s="209"/>
      <c r="J1285" s="209"/>
      <c r="K1285" s="209"/>
      <c r="L1285" s="209"/>
      <c r="M1285" s="209"/>
      <c r="N1285" s="209"/>
    </row>
    <row r="1286" spans="1:14" x14ac:dyDescent="0.25">
      <c r="A1286" s="113"/>
      <c r="B1286" s="114"/>
      <c r="C1286" s="113"/>
      <c r="D1286" s="113"/>
      <c r="E1286" s="136"/>
      <c r="F1286" s="136"/>
      <c r="G1286" s="136"/>
      <c r="H1286" s="168"/>
      <c r="I1286" s="181"/>
      <c r="J1286" s="135"/>
      <c r="K1286" s="135"/>
      <c r="L1286" s="135"/>
      <c r="M1286" s="135"/>
      <c r="N1286" s="136"/>
    </row>
    <row r="1287" spans="1:14" x14ac:dyDescent="0.25">
      <c r="A1287" s="113"/>
      <c r="B1287" s="114"/>
      <c r="C1287" s="113"/>
      <c r="D1287" s="113"/>
      <c r="E1287" s="136"/>
      <c r="F1287" s="136"/>
      <c r="G1287" s="136"/>
      <c r="H1287" s="207"/>
      <c r="I1287" s="207"/>
      <c r="J1287" s="135"/>
      <c r="K1287" s="135"/>
      <c r="L1287" s="135"/>
      <c r="M1287" s="135"/>
      <c r="N1287" s="136"/>
    </row>
    <row r="1288" spans="1:14" x14ac:dyDescent="0.25">
      <c r="A1288" s="210" t="s">
        <v>1690</v>
      </c>
      <c r="B1288" s="211"/>
      <c r="C1288" s="211"/>
      <c r="D1288" s="211"/>
      <c r="E1288" s="211"/>
      <c r="F1288" s="211"/>
      <c r="G1288" s="211"/>
      <c r="H1288" s="211"/>
      <c r="I1288" s="211"/>
      <c r="J1288" s="211"/>
      <c r="K1288" s="211"/>
      <c r="L1288" s="211"/>
      <c r="M1288" s="211"/>
      <c r="N1288" s="211"/>
    </row>
    <row r="1289" spans="1:14" x14ac:dyDescent="0.25">
      <c r="A1289" s="211"/>
      <c r="B1289" s="211"/>
      <c r="C1289" s="211"/>
      <c r="D1289" s="211"/>
      <c r="E1289" s="211"/>
      <c r="F1289" s="211"/>
      <c r="G1289" s="211"/>
      <c r="H1289" s="211"/>
      <c r="I1289" s="211"/>
      <c r="J1289" s="211"/>
      <c r="K1289" s="211"/>
      <c r="L1289" s="211"/>
      <c r="M1289" s="211"/>
      <c r="N1289" s="211"/>
    </row>
    <row r="1290" spans="1:14" x14ac:dyDescent="0.25">
      <c r="A1290" s="211"/>
      <c r="B1290" s="211"/>
      <c r="C1290" s="211"/>
      <c r="D1290" s="211"/>
      <c r="E1290" s="211"/>
      <c r="F1290" s="211"/>
      <c r="G1290" s="211"/>
      <c r="H1290" s="211"/>
      <c r="I1290" s="211"/>
      <c r="J1290" s="211"/>
      <c r="K1290" s="211"/>
      <c r="L1290" s="211"/>
      <c r="M1290" s="211"/>
      <c r="N1290" s="211"/>
    </row>
    <row r="1291" spans="1:14" x14ac:dyDescent="0.25">
      <c r="A1291" s="211"/>
      <c r="B1291" s="211"/>
      <c r="C1291" s="211"/>
      <c r="D1291" s="211"/>
      <c r="E1291" s="211"/>
      <c r="F1291" s="211"/>
      <c r="G1291" s="211"/>
      <c r="H1291" s="211"/>
      <c r="I1291" s="211"/>
      <c r="J1291" s="211"/>
      <c r="K1291" s="211"/>
      <c r="L1291" s="211"/>
      <c r="M1291" s="211"/>
      <c r="N1291" s="211"/>
    </row>
  </sheetData>
  <mergeCells count="37">
    <mergeCell ref="D1:N1"/>
    <mergeCell ref="D2:N2"/>
    <mergeCell ref="D3:N3"/>
    <mergeCell ref="D4:N4"/>
    <mergeCell ref="D5:N5"/>
    <mergeCell ref="K1282:L1282"/>
    <mergeCell ref="K1283:L1283"/>
    <mergeCell ref="N15:N16"/>
    <mergeCell ref="D6:N6"/>
    <mergeCell ref="D7:N7"/>
    <mergeCell ref="D11:N11"/>
    <mergeCell ref="D12:N12"/>
    <mergeCell ref="A14:N14"/>
    <mergeCell ref="D13:N13"/>
    <mergeCell ref="H15:J15"/>
    <mergeCell ref="K15:M15"/>
    <mergeCell ref="A15:A16"/>
    <mergeCell ref="B15:B16"/>
    <mergeCell ref="C15:C16"/>
    <mergeCell ref="D15:D16"/>
    <mergeCell ref="F15:F16"/>
    <mergeCell ref="H1287:I1287"/>
    <mergeCell ref="A1284:N1284"/>
    <mergeCell ref="A1285:N1285"/>
    <mergeCell ref="A1288:N1291"/>
    <mergeCell ref="D8:N8"/>
    <mergeCell ref="D9:N9"/>
    <mergeCell ref="D10:N10"/>
    <mergeCell ref="M1281:N1281"/>
    <mergeCell ref="M1282:N1282"/>
    <mergeCell ref="M1283:N1283"/>
    <mergeCell ref="A1280:N1280"/>
    <mergeCell ref="G15:G16"/>
    <mergeCell ref="E15:E16"/>
    <mergeCell ref="A1279:J1279"/>
    <mergeCell ref="A1281:J1283"/>
    <mergeCell ref="K1281:L128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3" verticalDpi="4294967293" r:id="rId1"/>
  <headerFooter>
    <oddHeader>&amp;C&amp;G</oddHeader>
    <oddFooter>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7"/>
  <sheetViews>
    <sheetView view="pageLayout" topLeftCell="B64" zoomScaleNormal="115" workbookViewId="0">
      <selection activeCell="C8" sqref="C8:M8"/>
    </sheetView>
  </sheetViews>
  <sheetFormatPr defaultRowHeight="15" x14ac:dyDescent="0.25"/>
  <cols>
    <col min="1" max="1" width="9.140625" hidden="1" customWidth="1"/>
    <col min="2" max="2" width="21.5703125" customWidth="1"/>
    <col min="3" max="3" width="14.140625" customWidth="1"/>
    <col min="4" max="4" width="9.5703125" bestFit="1" customWidth="1"/>
    <col min="5" max="5" width="9.85546875" bestFit="1" customWidth="1"/>
    <col min="6" max="6" width="9.42578125" bestFit="1" customWidth="1"/>
    <col min="7" max="7" width="9.5703125" bestFit="1" customWidth="1"/>
    <col min="8" max="8" width="9.7109375" bestFit="1" customWidth="1"/>
    <col min="9" max="9" width="10.28515625" bestFit="1" customWidth="1"/>
    <col min="10" max="10" width="9.140625" customWidth="1"/>
    <col min="11" max="12" width="10.28515625" bestFit="1" customWidth="1"/>
    <col min="13" max="13" width="10.42578125" bestFit="1" customWidth="1"/>
    <col min="15" max="15" width="13.42578125" bestFit="1" customWidth="1"/>
    <col min="16" max="16" width="18.85546875" customWidth="1"/>
  </cols>
  <sheetData>
    <row r="1" spans="1:13" x14ac:dyDescent="0.25">
      <c r="A1" s="110"/>
      <c r="B1" s="107"/>
      <c r="C1" s="241" t="s">
        <v>0</v>
      </c>
      <c r="D1" s="242"/>
      <c r="E1" s="242"/>
      <c r="F1" s="242"/>
      <c r="G1" s="242"/>
      <c r="H1" s="242"/>
      <c r="I1" s="242"/>
      <c r="J1" s="242"/>
      <c r="K1" s="242"/>
      <c r="L1" s="242"/>
      <c r="M1" s="243"/>
    </row>
    <row r="2" spans="1:13" ht="36" customHeight="1" x14ac:dyDescent="0.25">
      <c r="A2" s="111"/>
      <c r="B2" s="108"/>
      <c r="C2" s="244" t="s">
        <v>1</v>
      </c>
      <c r="D2" s="209"/>
      <c r="E2" s="209"/>
      <c r="F2" s="209"/>
      <c r="G2" s="209"/>
      <c r="H2" s="209"/>
      <c r="I2" s="209"/>
      <c r="J2" s="209"/>
      <c r="K2" s="209"/>
      <c r="L2" s="209"/>
      <c r="M2" s="245"/>
    </row>
    <row r="3" spans="1:13" x14ac:dyDescent="0.25">
      <c r="A3" s="111"/>
      <c r="B3" s="108"/>
      <c r="C3" s="246" t="s">
        <v>2</v>
      </c>
      <c r="D3" s="247"/>
      <c r="E3" s="247"/>
      <c r="F3" s="247"/>
      <c r="G3" s="247"/>
      <c r="H3" s="247"/>
      <c r="I3" s="247"/>
      <c r="J3" s="247"/>
      <c r="K3" s="247"/>
      <c r="L3" s="247"/>
      <c r="M3" s="248"/>
    </row>
    <row r="4" spans="1:13" x14ac:dyDescent="0.25">
      <c r="A4" s="111"/>
      <c r="B4" s="108"/>
      <c r="C4" s="246" t="s">
        <v>34</v>
      </c>
      <c r="D4" s="247"/>
      <c r="E4" s="247"/>
      <c r="F4" s="247"/>
      <c r="G4" s="247"/>
      <c r="H4" s="247"/>
      <c r="I4" s="247"/>
      <c r="J4" s="247"/>
      <c r="K4" s="247"/>
      <c r="L4" s="247"/>
      <c r="M4" s="248"/>
    </row>
    <row r="5" spans="1:13" x14ac:dyDescent="0.25">
      <c r="A5" s="111"/>
      <c r="B5" s="108"/>
      <c r="C5" s="246" t="s">
        <v>4</v>
      </c>
      <c r="D5" s="247"/>
      <c r="E5" s="247"/>
      <c r="F5" s="247"/>
      <c r="G5" s="247"/>
      <c r="H5" s="247"/>
      <c r="I5" s="247"/>
      <c r="J5" s="247"/>
      <c r="K5" s="247"/>
      <c r="L5" s="247"/>
      <c r="M5" s="248"/>
    </row>
    <row r="6" spans="1:13" x14ac:dyDescent="0.25">
      <c r="A6" s="111"/>
      <c r="B6" s="108"/>
      <c r="C6" s="246" t="s">
        <v>5</v>
      </c>
      <c r="D6" s="247"/>
      <c r="E6" s="247"/>
      <c r="F6" s="247"/>
      <c r="G6" s="247"/>
      <c r="H6" s="247"/>
      <c r="I6" s="247"/>
      <c r="J6" s="247"/>
      <c r="K6" s="247"/>
      <c r="L6" s="247"/>
      <c r="M6" s="248"/>
    </row>
    <row r="7" spans="1:13" x14ac:dyDescent="0.25">
      <c r="A7" s="111"/>
      <c r="B7" s="108"/>
      <c r="C7" s="246" t="s">
        <v>6</v>
      </c>
      <c r="D7" s="247"/>
      <c r="E7" s="247"/>
      <c r="F7" s="247"/>
      <c r="G7" s="247"/>
      <c r="H7" s="247"/>
      <c r="I7" s="247"/>
      <c r="J7" s="247"/>
      <c r="K7" s="247"/>
      <c r="L7" s="247"/>
      <c r="M7" s="248"/>
    </row>
    <row r="8" spans="1:13" x14ac:dyDescent="0.25">
      <c r="A8" s="111"/>
      <c r="B8" s="108"/>
      <c r="C8" s="246" t="s">
        <v>8</v>
      </c>
      <c r="D8" s="247"/>
      <c r="E8" s="247"/>
      <c r="F8" s="247"/>
      <c r="G8" s="247"/>
      <c r="H8" s="247"/>
      <c r="I8" s="247"/>
      <c r="J8" s="247"/>
      <c r="K8" s="247"/>
      <c r="L8" s="247"/>
      <c r="M8" s="248"/>
    </row>
    <row r="9" spans="1:13" x14ac:dyDescent="0.25">
      <c r="A9" s="111"/>
      <c r="B9" s="108"/>
      <c r="C9" s="246" t="s">
        <v>1691</v>
      </c>
      <c r="D9" s="247"/>
      <c r="E9" s="247"/>
      <c r="F9" s="247"/>
      <c r="G9" s="247"/>
      <c r="H9" s="247"/>
      <c r="I9" s="247"/>
      <c r="J9" s="247"/>
      <c r="K9" s="247"/>
      <c r="L9" s="247"/>
      <c r="M9" s="248"/>
    </row>
    <row r="10" spans="1:13" x14ac:dyDescent="0.25">
      <c r="A10" s="111"/>
      <c r="B10" s="108"/>
      <c r="C10" s="246" t="s">
        <v>10</v>
      </c>
      <c r="D10" s="247"/>
      <c r="E10" s="247"/>
      <c r="F10" s="247"/>
      <c r="G10" s="247"/>
      <c r="H10" s="247"/>
      <c r="I10" s="247"/>
      <c r="J10" s="247"/>
      <c r="K10" s="247"/>
      <c r="L10" s="247"/>
      <c r="M10" s="248"/>
    </row>
    <row r="11" spans="1:13" x14ac:dyDescent="0.25">
      <c r="A11" s="111"/>
      <c r="B11" s="108"/>
      <c r="C11" s="246" t="s">
        <v>7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8"/>
    </row>
    <row r="12" spans="1:13" x14ac:dyDescent="0.25">
      <c r="A12" s="111"/>
      <c r="B12" s="108"/>
      <c r="C12" s="246" t="s">
        <v>11</v>
      </c>
      <c r="D12" s="247"/>
      <c r="E12" s="247"/>
      <c r="F12" s="247"/>
      <c r="G12" s="247"/>
      <c r="H12" s="247"/>
      <c r="I12" s="247"/>
      <c r="J12" s="247"/>
      <c r="K12" s="247"/>
      <c r="L12" s="247"/>
      <c r="M12" s="248"/>
    </row>
    <row r="13" spans="1:13" x14ac:dyDescent="0.25">
      <c r="A13" s="112"/>
      <c r="B13" s="109"/>
      <c r="C13" s="251" t="s">
        <v>12</v>
      </c>
      <c r="D13" s="252"/>
      <c r="E13" s="252"/>
      <c r="F13" s="252"/>
      <c r="G13" s="252"/>
      <c r="H13" s="252"/>
      <c r="I13" s="252"/>
      <c r="J13" s="252"/>
      <c r="K13" s="252"/>
      <c r="L13" s="252"/>
      <c r="M13" s="253"/>
    </row>
    <row r="14" spans="1:13" x14ac:dyDescent="0.25">
      <c r="A14" s="91"/>
      <c r="B14" s="236" t="s">
        <v>1692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8"/>
    </row>
    <row r="15" spans="1:13" x14ac:dyDescent="0.25">
      <c r="A15" s="249"/>
      <c r="B15" s="240" t="s">
        <v>1693</v>
      </c>
      <c r="C15" s="92" t="s">
        <v>1694</v>
      </c>
      <c r="D15" s="239" t="s">
        <v>1695</v>
      </c>
      <c r="E15" s="239"/>
      <c r="F15" s="239"/>
      <c r="G15" s="239"/>
      <c r="H15" s="239"/>
      <c r="I15" s="239"/>
      <c r="J15" s="239"/>
      <c r="K15" s="239"/>
      <c r="L15" s="239"/>
      <c r="M15" s="239"/>
    </row>
    <row r="16" spans="1:13" x14ac:dyDescent="0.25">
      <c r="A16" s="250"/>
      <c r="B16" s="240"/>
      <c r="C16" s="127">
        <f>SUM(C17:C72)</f>
        <v>3598477.9964000001</v>
      </c>
      <c r="D16" s="92" t="s">
        <v>1696</v>
      </c>
      <c r="E16" s="92" t="s">
        <v>1697</v>
      </c>
      <c r="F16" s="92" t="s">
        <v>1698</v>
      </c>
      <c r="G16" s="92" t="s">
        <v>1699</v>
      </c>
      <c r="H16" s="92" t="s">
        <v>1700</v>
      </c>
      <c r="I16" s="92" t="s">
        <v>1701</v>
      </c>
      <c r="J16" s="92" t="s">
        <v>1702</v>
      </c>
      <c r="K16" s="92" t="s">
        <v>1703</v>
      </c>
      <c r="L16" s="92" t="s">
        <v>1704</v>
      </c>
      <c r="M16" s="92" t="s">
        <v>1705</v>
      </c>
    </row>
    <row r="17" spans="1:15" x14ac:dyDescent="0.25">
      <c r="A17" s="93"/>
      <c r="B17" s="99" t="s">
        <v>69</v>
      </c>
      <c r="C17" s="128">
        <f>(1.204*('PLANILHA ORÇAMENTÁRIA '!M18+'PLANILHA ORÇAMENTÁRIA '!M183+'PLANILHA ORÇAMENTÁRIA '!M320+'PLANILHA ORÇAMENTÁRIA '!M477+'PLANILHA ORÇAMENTÁRIA '!M640+'PLANILHA ORÇAMENTÁRIA '!M865+'PLANILHA ORÇAMENTÁRIA '!M1094))</f>
        <v>110384.35743999999</v>
      </c>
      <c r="D17" s="123">
        <v>1</v>
      </c>
      <c r="E17" s="50"/>
      <c r="F17" s="50"/>
      <c r="G17" s="50"/>
      <c r="H17" s="50"/>
      <c r="I17" s="50"/>
      <c r="J17" s="50"/>
      <c r="K17" s="50"/>
      <c r="L17" s="50"/>
      <c r="M17" s="50"/>
      <c r="O17" s="90"/>
    </row>
    <row r="18" spans="1:15" x14ac:dyDescent="0.25">
      <c r="A18" s="94"/>
      <c r="B18" s="97"/>
      <c r="C18" s="129"/>
      <c r="D18" s="28">
        <f>D17*C17</f>
        <v>110384.35743999999</v>
      </c>
      <c r="E18" s="50"/>
      <c r="F18" s="50"/>
      <c r="G18" s="50"/>
      <c r="H18" s="50"/>
      <c r="I18" s="50"/>
      <c r="J18" s="50"/>
      <c r="K18" s="50"/>
      <c r="L18" s="50"/>
      <c r="M18" s="50"/>
      <c r="O18" s="90"/>
    </row>
    <row r="19" spans="1:15" x14ac:dyDescent="0.25">
      <c r="A19" s="93"/>
      <c r="B19" s="99" t="s">
        <v>87</v>
      </c>
      <c r="C19" s="128">
        <f>(1.204*('PLANILHA ORÇAMENTÁRIA '!M867+'PLANILHA ORÇAMENTÁRIA '!M644+'PLANILHA ORÇAMENTÁRIA '!M481+'PLANILHA ORÇAMENTÁRIA '!M324+'PLANILHA ORÇAMENTÁRIA '!M187+'PLANILHA ORÇAMENTÁRIA '!M83+'PLANILHA ORÇAMENTÁRIA '!M25))</f>
        <v>38687.505920000003</v>
      </c>
      <c r="D19" s="123">
        <v>0.8</v>
      </c>
      <c r="E19" s="123">
        <v>0.2</v>
      </c>
      <c r="F19" s="50"/>
      <c r="G19" s="50"/>
      <c r="H19" s="50"/>
      <c r="I19" s="50"/>
      <c r="J19" s="50"/>
      <c r="K19" s="50"/>
      <c r="L19" s="50"/>
      <c r="M19" s="50"/>
      <c r="O19" s="90"/>
    </row>
    <row r="20" spans="1:15" x14ac:dyDescent="0.25">
      <c r="A20" s="94"/>
      <c r="B20" s="97"/>
      <c r="C20" s="129"/>
      <c r="D20" s="28">
        <f>D19*$C$19</f>
        <v>30950.004736000003</v>
      </c>
      <c r="E20" s="28">
        <f>E19*$C$19</f>
        <v>7737.5011840000006</v>
      </c>
      <c r="F20" s="50"/>
      <c r="G20" s="50"/>
      <c r="H20" s="50"/>
      <c r="I20" s="50"/>
      <c r="J20" s="50"/>
      <c r="K20" s="50"/>
      <c r="L20" s="50"/>
      <c r="M20" s="50"/>
      <c r="O20" s="90"/>
    </row>
    <row r="21" spans="1:15" x14ac:dyDescent="0.25">
      <c r="A21" s="93"/>
      <c r="B21" s="99" t="s">
        <v>182</v>
      </c>
      <c r="C21" s="128">
        <f>(1.204*('PLANILHA ORÇAMENTÁRIA '!M81+'PLANILHA ORÇAMENTÁRIA '!M185+'PLANILHA ORÇAMENTÁRIA '!M322))</f>
        <v>1851.6556800000001</v>
      </c>
      <c r="D21" s="123">
        <v>1</v>
      </c>
      <c r="E21" s="50"/>
      <c r="F21" s="50"/>
      <c r="G21" s="50"/>
      <c r="H21" s="50"/>
      <c r="I21" s="50"/>
      <c r="J21" s="50"/>
      <c r="K21" s="50"/>
      <c r="L21" s="50"/>
      <c r="M21" s="50"/>
      <c r="O21" s="90"/>
    </row>
    <row r="22" spans="1:15" x14ac:dyDescent="0.25">
      <c r="A22" s="94"/>
      <c r="B22" s="97"/>
      <c r="C22" s="129"/>
      <c r="D22" s="28">
        <f>D21*C21</f>
        <v>1851.6556800000001</v>
      </c>
      <c r="E22" s="50"/>
      <c r="F22" s="50"/>
      <c r="G22" s="50"/>
      <c r="H22" s="50"/>
      <c r="I22" s="50"/>
      <c r="J22" s="50"/>
      <c r="K22" s="50"/>
      <c r="L22" s="50"/>
      <c r="M22" s="50"/>
      <c r="O22" s="90"/>
    </row>
    <row r="23" spans="1:15" x14ac:dyDescent="0.25">
      <c r="A23" s="93"/>
      <c r="B23" s="99" t="s">
        <v>41</v>
      </c>
      <c r="C23" s="128">
        <f>(1.204*('PLANILHA ORÇAMENTÁRIA '!M29))</f>
        <v>162922.872</v>
      </c>
      <c r="D23" s="123">
        <v>6.7299999999999999E-2</v>
      </c>
      <c r="E23" s="123">
        <v>5.33E-2</v>
      </c>
      <c r="F23" s="123">
        <v>7.2099999999999997E-2</v>
      </c>
      <c r="G23" s="123">
        <v>7.0199999999999999E-2</v>
      </c>
      <c r="H23" s="123">
        <v>8.9599999999999999E-2</v>
      </c>
      <c r="I23" s="123">
        <v>0.1076</v>
      </c>
      <c r="J23" s="123">
        <v>0.17169999999999999</v>
      </c>
      <c r="K23" s="123">
        <v>0.1159</v>
      </c>
      <c r="L23" s="123">
        <v>0.1071</v>
      </c>
      <c r="M23" s="123">
        <v>0.1452</v>
      </c>
      <c r="O23" s="90"/>
    </row>
    <row r="24" spans="1:15" x14ac:dyDescent="0.25">
      <c r="A24" s="94"/>
      <c r="B24" s="97"/>
      <c r="C24" s="129"/>
      <c r="D24" s="28">
        <f>D23*$C$23</f>
        <v>10964.7092856</v>
      </c>
      <c r="E24" s="28">
        <f t="shared" ref="E24:M24" si="0">E23*$C$23</f>
        <v>8683.7890776000004</v>
      </c>
      <c r="F24" s="28">
        <f t="shared" si="0"/>
        <v>11746.7390712</v>
      </c>
      <c r="G24" s="28">
        <f t="shared" si="0"/>
        <v>11437.185614399999</v>
      </c>
      <c r="H24" s="28">
        <f t="shared" si="0"/>
        <v>14597.8893312</v>
      </c>
      <c r="I24" s="28">
        <f t="shared" si="0"/>
        <v>17530.5010272</v>
      </c>
      <c r="J24" s="28">
        <f t="shared" si="0"/>
        <v>27973.857122400001</v>
      </c>
      <c r="K24" s="28">
        <f t="shared" si="0"/>
        <v>18882.760864800002</v>
      </c>
      <c r="L24" s="28">
        <f t="shared" si="0"/>
        <v>17449.039591200002</v>
      </c>
      <c r="M24" s="28">
        <f t="shared" si="0"/>
        <v>23656.401014399999</v>
      </c>
      <c r="O24" s="90"/>
    </row>
    <row r="25" spans="1:15" x14ac:dyDescent="0.25">
      <c r="A25" s="93"/>
      <c r="B25" s="99" t="s">
        <v>105</v>
      </c>
      <c r="C25" s="128">
        <f>(1.204*('PLANILHA ORÇAMENTÁRIA '!M34+'PLANILHA ORÇAMENTÁRIA '!M52+'PLANILHA ORÇAMENTÁRIA '!M55+'PLANILHA ORÇAMENTÁRIA '!M62))</f>
        <v>20610.0118</v>
      </c>
      <c r="D25" s="123">
        <v>1</v>
      </c>
      <c r="E25" s="50"/>
      <c r="F25" s="50"/>
      <c r="G25" s="50"/>
      <c r="H25" s="50"/>
      <c r="I25" s="50"/>
      <c r="J25" s="50"/>
      <c r="K25" s="50"/>
      <c r="L25" s="50"/>
      <c r="M25" s="50"/>
      <c r="O25" s="90"/>
    </row>
    <row r="26" spans="1:15" x14ac:dyDescent="0.25">
      <c r="A26" s="94"/>
      <c r="B26" s="97"/>
      <c r="C26" s="129"/>
      <c r="D26" s="28">
        <f>D25*C25</f>
        <v>20610.0118</v>
      </c>
      <c r="E26" s="50"/>
      <c r="F26" s="50"/>
      <c r="G26" s="50"/>
      <c r="H26" s="50"/>
      <c r="I26" s="50"/>
      <c r="J26" s="50"/>
      <c r="K26" s="50"/>
      <c r="L26" s="50"/>
      <c r="M26" s="50"/>
      <c r="O26" s="90"/>
    </row>
    <row r="27" spans="1:15" x14ac:dyDescent="0.25">
      <c r="A27" s="93"/>
      <c r="B27" s="99" t="s">
        <v>1706</v>
      </c>
      <c r="C27" s="128">
        <f>(1.204*('PLANILHA ORÇAMENTÁRIA '!M89+'PLANILHA ORÇAMENTÁRIA '!M193+'PLANILHA ORÇAMENTÁRIA '!M330+'PLANILHA ORÇAMENTÁRIA '!M484+'PLANILHA ORÇAMENTÁRIA '!M647+'PLANILHA ORÇAMENTÁRIA '!M1099+'PLANILHA ORÇAMENTÁRIA '!M1260))</f>
        <v>212284.36767999997</v>
      </c>
      <c r="D27" s="123">
        <v>0.2</v>
      </c>
      <c r="E27" s="123">
        <v>0.8</v>
      </c>
      <c r="F27" s="50"/>
      <c r="G27" s="50"/>
      <c r="H27" s="50"/>
      <c r="I27" s="50"/>
      <c r="J27" s="50"/>
      <c r="K27" s="50"/>
      <c r="L27" s="50"/>
      <c r="M27" s="50"/>
      <c r="O27" s="90"/>
    </row>
    <row r="28" spans="1:15" x14ac:dyDescent="0.25">
      <c r="A28" s="94"/>
      <c r="B28" s="97"/>
      <c r="C28" s="129"/>
      <c r="D28" s="28">
        <f>D27*$C$27</f>
        <v>42456.873535999999</v>
      </c>
      <c r="E28" s="28">
        <f>E27*$C$27</f>
        <v>169827.494144</v>
      </c>
      <c r="F28" s="50"/>
      <c r="G28" s="50"/>
      <c r="H28" s="50"/>
      <c r="I28" s="50"/>
      <c r="J28" s="50"/>
      <c r="K28" s="50"/>
      <c r="L28" s="50"/>
      <c r="M28" s="50"/>
      <c r="O28" s="90"/>
    </row>
    <row r="29" spans="1:15" x14ac:dyDescent="0.25">
      <c r="A29" s="93"/>
      <c r="B29" s="99" t="s">
        <v>21</v>
      </c>
      <c r="C29" s="128">
        <f>(1.204*('PLANILHA ORÇAMENTÁRIA '!M1272+'PLANILHA ORÇAMENTÁRIA '!M1123+'PLANILHA ORÇAMENTÁRIA '!M660+'PLANILHA ORÇAMENTÁRIA '!M497+'PLANILHA ORÇAMENTÁRIA '!M353+'PLANILHA ORÇAMENTÁRIA '!M207+'PLANILHA ORÇAMENTÁRIA '!M102))</f>
        <v>470755.19876</v>
      </c>
      <c r="D29" s="50"/>
      <c r="E29" s="50"/>
      <c r="F29" s="123">
        <v>0.5</v>
      </c>
      <c r="G29" s="123">
        <v>0.5</v>
      </c>
      <c r="H29" s="50"/>
      <c r="I29" s="50"/>
      <c r="J29" s="50"/>
      <c r="K29" s="50"/>
      <c r="L29" s="50"/>
      <c r="M29" s="50"/>
      <c r="O29" s="90"/>
    </row>
    <row r="30" spans="1:15" x14ac:dyDescent="0.25">
      <c r="A30" s="94"/>
      <c r="B30" s="97"/>
      <c r="C30" s="129"/>
      <c r="D30" s="50"/>
      <c r="E30" s="50"/>
      <c r="F30" s="28">
        <f>F29*$C$29</f>
        <v>235377.59938</v>
      </c>
      <c r="G30" s="28">
        <f>G29*$C$29</f>
        <v>235377.59938</v>
      </c>
      <c r="H30" s="50"/>
      <c r="I30" s="50"/>
      <c r="J30" s="50"/>
      <c r="K30" s="50"/>
      <c r="L30" s="50"/>
      <c r="M30" s="50"/>
      <c r="O30" s="90"/>
    </row>
    <row r="31" spans="1:15" x14ac:dyDescent="0.25">
      <c r="A31" s="93"/>
      <c r="B31" s="99" t="s">
        <v>117</v>
      </c>
      <c r="C31" s="128">
        <f>(1.204*('PLANILHA ORÇAMENTÁRIA '!M131+'PLANILHA ORÇAMENTÁRIA '!M239+'PLANILHA ORÇAMENTÁRIA '!M370+'PLANILHA ORÇAMENTÁRIA '!M530+'PLANILHA ORÇAMENTÁRIA '!M695+'PLANILHA ORÇAMENTÁRIA '!M1146+'PLANILHA ORÇAMENTÁRIA '!M40))</f>
        <v>257512.78419999997</v>
      </c>
      <c r="D31" s="50"/>
      <c r="E31" s="50"/>
      <c r="F31" s="50"/>
      <c r="G31" s="50"/>
      <c r="H31" s="123">
        <v>0.5</v>
      </c>
      <c r="I31" s="123">
        <v>0.5</v>
      </c>
      <c r="J31" s="50"/>
      <c r="K31" s="50"/>
      <c r="L31" s="50"/>
      <c r="M31" s="50"/>
      <c r="O31" s="90"/>
    </row>
    <row r="32" spans="1:15" x14ac:dyDescent="0.25">
      <c r="A32" s="94"/>
      <c r="B32" s="97"/>
      <c r="C32" s="129"/>
      <c r="D32" s="50"/>
      <c r="E32" s="50"/>
      <c r="F32" s="50"/>
      <c r="G32" s="50"/>
      <c r="H32" s="28">
        <f>H31*$C$31</f>
        <v>128756.39209999998</v>
      </c>
      <c r="I32" s="28">
        <f>I31*$C$31</f>
        <v>128756.39209999998</v>
      </c>
      <c r="J32" s="50"/>
      <c r="K32" s="50"/>
      <c r="L32" s="50"/>
      <c r="M32" s="50"/>
      <c r="O32" s="90"/>
    </row>
    <row r="33" spans="1:15" x14ac:dyDescent="0.25">
      <c r="A33" s="93"/>
      <c r="B33" s="99" t="s">
        <v>280</v>
      </c>
      <c r="C33" s="128">
        <f>(1.204*('PLANILHA ORÇAMENTÁRIA '!M134+'PLANILHA ORÇAMENTÁRIA '!M241+'PLANILHA ORÇAMENTÁRIA '!M373+'PLANILHA ORÇAMENTÁRIA '!M535+'PLANILHA ORÇAMENTÁRIA '!M700+'PLANILHA ORÇAMENTÁRIA '!M1156))</f>
        <v>21965.763959999997</v>
      </c>
      <c r="D33" s="50"/>
      <c r="E33" s="50"/>
      <c r="F33" s="123">
        <v>1</v>
      </c>
      <c r="G33" s="50"/>
      <c r="H33" s="50"/>
      <c r="I33" s="50"/>
      <c r="J33" s="50"/>
      <c r="K33" s="50"/>
      <c r="L33" s="50"/>
      <c r="M33" s="50"/>
      <c r="O33" s="90"/>
    </row>
    <row r="34" spans="1:15" x14ac:dyDescent="0.25">
      <c r="A34" s="94"/>
      <c r="B34" s="97"/>
      <c r="C34" s="129"/>
      <c r="D34" s="50"/>
      <c r="E34" s="50"/>
      <c r="F34" s="28">
        <f>F33*C33</f>
        <v>21965.763959999997</v>
      </c>
      <c r="G34" s="50"/>
      <c r="H34" s="50"/>
      <c r="I34" s="50"/>
      <c r="J34" s="50"/>
      <c r="K34" s="50"/>
      <c r="L34" s="50"/>
      <c r="M34" s="50"/>
      <c r="O34" s="90"/>
    </row>
    <row r="35" spans="1:15" x14ac:dyDescent="0.25">
      <c r="A35" s="93"/>
      <c r="B35" s="99" t="s">
        <v>1707</v>
      </c>
      <c r="C35" s="128">
        <f>(1.204*('PLANILHA ORÇAMENTÁRIA '!M148+'PLANILHA ORÇAMENTÁRIA '!M256+'PLANILHA ORÇAMENTÁRIA '!M389+'PLANILHA ORÇAMENTÁRIA '!M556+'PLANILHA ORÇAMENTÁRIA '!M725+'PLANILHA ORÇAMENTÁRIA '!M890+'PLANILHA ORÇAMENTÁRIA '!M1166))</f>
        <v>146451.39348</v>
      </c>
      <c r="D35" s="50"/>
      <c r="E35" s="50"/>
      <c r="F35" s="50"/>
      <c r="G35" s="50"/>
      <c r="H35" s="50"/>
      <c r="I35" s="123">
        <v>0.5</v>
      </c>
      <c r="J35" s="123">
        <v>0.5</v>
      </c>
      <c r="K35" s="50"/>
      <c r="L35" s="50"/>
      <c r="M35" s="50"/>
      <c r="O35" s="90"/>
    </row>
    <row r="36" spans="1:15" x14ac:dyDescent="0.25">
      <c r="A36" s="94"/>
      <c r="B36" s="97"/>
      <c r="C36" s="129"/>
      <c r="D36" s="50"/>
      <c r="E36" s="50"/>
      <c r="F36" s="50"/>
      <c r="G36" s="50"/>
      <c r="H36" s="50"/>
      <c r="I36" s="28">
        <f>I35*$C$35</f>
        <v>73225.696739999999</v>
      </c>
      <c r="J36" s="28">
        <f>J35*$C$35</f>
        <v>73225.696739999999</v>
      </c>
      <c r="K36" s="50"/>
      <c r="L36" s="50"/>
      <c r="M36" s="50"/>
      <c r="O36" s="90"/>
    </row>
    <row r="37" spans="1:15" x14ac:dyDescent="0.25">
      <c r="A37" s="93"/>
      <c r="B37" s="99" t="s">
        <v>165</v>
      </c>
      <c r="C37" s="128">
        <f>(1.204*('PLANILHA ORÇAMENTÁRIA '!M70+'PLANILHA ORÇAMENTÁRIA '!M154+'PLANILHA ORÇAMENTÁRIA '!M267+'PLANILHA ORÇAMENTÁRIA '!M397+'PLANILHA ORÇAMENTÁRIA '!M565+'PLANILHA ORÇAMENTÁRIA '!M734+'PLANILHA ORÇAMENTÁRIA '!M893+'PLANILHA ORÇAMENTÁRIA '!M1150))</f>
        <v>191972.87563999995</v>
      </c>
      <c r="D37" s="50"/>
      <c r="E37" s="50"/>
      <c r="F37" s="50"/>
      <c r="G37" s="50"/>
      <c r="H37" s="50"/>
      <c r="I37" s="50"/>
      <c r="J37" s="123">
        <v>0.5</v>
      </c>
      <c r="K37" s="123">
        <v>0.5</v>
      </c>
      <c r="L37" s="50"/>
      <c r="M37" s="50"/>
      <c r="O37" s="90"/>
    </row>
    <row r="38" spans="1:15" x14ac:dyDescent="0.25">
      <c r="A38" s="94"/>
      <c r="B38" s="97"/>
      <c r="C38" s="129"/>
      <c r="D38" s="50"/>
      <c r="E38" s="50"/>
      <c r="F38" s="50"/>
      <c r="G38" s="50"/>
      <c r="H38" s="50"/>
      <c r="I38" s="50"/>
      <c r="J38" s="28">
        <f>J37*$C$37</f>
        <v>95986.437819999977</v>
      </c>
      <c r="K38" s="28">
        <f>K37*$C$37</f>
        <v>95986.437819999977</v>
      </c>
      <c r="L38" s="50"/>
      <c r="M38" s="50"/>
      <c r="O38" s="90"/>
    </row>
    <row r="39" spans="1:15" x14ac:dyDescent="0.25">
      <c r="A39" s="93"/>
      <c r="B39" s="99" t="s">
        <v>1708</v>
      </c>
      <c r="C39" s="128">
        <f>(1.204*('PLANILHA ORÇAMENTÁRIA '!M142+'PLANILHA ORÇAMENTÁRIA '!M250+'PLANILHA ORÇAMENTÁRIA '!M382+'PLANILHA ORÇAMENTÁRIA '!M545+'PLANILHA ORÇAMENTÁRIA '!M573+'PLANILHA ORÇAMENTÁRIA '!M710+'PLANILHA ORÇAMENTÁRIA '!M1159+'PLANILHA ORÇAMENTÁRIA '!M48+'PLANILHA ORÇAMENTÁRIA '!M72))</f>
        <v>188116.95728</v>
      </c>
      <c r="D39" s="50"/>
      <c r="E39" s="50"/>
      <c r="F39" s="50"/>
      <c r="G39" s="50"/>
      <c r="H39" s="50"/>
      <c r="I39" s="50"/>
      <c r="J39" s="50"/>
      <c r="K39" s="123">
        <v>0.5</v>
      </c>
      <c r="L39" s="123">
        <v>0.5</v>
      </c>
      <c r="M39" s="50"/>
      <c r="O39" s="90"/>
    </row>
    <row r="40" spans="1:15" x14ac:dyDescent="0.25">
      <c r="A40" s="94"/>
      <c r="B40" s="97"/>
      <c r="C40" s="129"/>
      <c r="D40" s="50"/>
      <c r="E40" s="50"/>
      <c r="F40" s="50"/>
      <c r="G40" s="50"/>
      <c r="H40" s="50"/>
      <c r="I40" s="50"/>
      <c r="J40" s="50"/>
      <c r="K40" s="28">
        <f>K39*$C$39</f>
        <v>94058.478640000001</v>
      </c>
      <c r="L40" s="28">
        <f>L39*$C$39</f>
        <v>94058.478640000001</v>
      </c>
      <c r="M40" s="50"/>
      <c r="O40" s="90"/>
    </row>
    <row r="41" spans="1:15" x14ac:dyDescent="0.25">
      <c r="A41" s="93"/>
      <c r="B41" s="99" t="s">
        <v>303</v>
      </c>
      <c r="C41" s="128">
        <f>(1.204*('PLANILHA ORÇAMENTÁRIA '!M146+'PLANILHA ORÇAMENTÁRIA '!M254+'PLANILHA ORÇAMENTÁRIA '!M387+'PLANILHA ORÇAMENTÁRIA '!M553+'PLANILHA ORÇAMENTÁRIA '!M722+'PLANILHA ORÇAMENTÁRIA '!M1164))</f>
        <v>21690.710159999995</v>
      </c>
      <c r="D41" s="50"/>
      <c r="E41" s="50"/>
      <c r="F41" s="50"/>
      <c r="G41" s="50"/>
      <c r="H41" s="50"/>
      <c r="I41" s="50"/>
      <c r="J41" s="50"/>
      <c r="K41" s="50"/>
      <c r="L41" s="123">
        <v>1</v>
      </c>
      <c r="M41" s="50"/>
      <c r="O41" s="90"/>
    </row>
    <row r="42" spans="1:15" x14ac:dyDescent="0.25">
      <c r="A42" s="94"/>
      <c r="B42" s="97"/>
      <c r="C42" s="129"/>
      <c r="D42" s="50"/>
      <c r="E42" s="50"/>
      <c r="F42" s="50"/>
      <c r="G42" s="50"/>
      <c r="H42" s="50"/>
      <c r="I42" s="50"/>
      <c r="J42" s="50"/>
      <c r="K42" s="50"/>
      <c r="L42" s="28">
        <f>L41*C41</f>
        <v>21690.710159999995</v>
      </c>
      <c r="M42" s="50"/>
      <c r="O42" s="90"/>
    </row>
    <row r="43" spans="1:15" x14ac:dyDescent="0.25">
      <c r="A43" s="93"/>
      <c r="B43" s="99" t="s">
        <v>1709</v>
      </c>
      <c r="C43" s="128">
        <f>(1.204*('PLANILHA ORÇAMENTÁRIA '!M160+'PLANILHA ORÇAMENTÁRIA '!M273))</f>
        <v>12561.837680000001</v>
      </c>
      <c r="D43" s="50"/>
      <c r="E43" s="50"/>
      <c r="F43" s="50"/>
      <c r="G43" s="50"/>
      <c r="H43" s="50"/>
      <c r="I43" s="50"/>
      <c r="J43" s="50"/>
      <c r="K43" s="50"/>
      <c r="L43" s="123">
        <v>1</v>
      </c>
      <c r="M43" s="50"/>
      <c r="O43" s="90"/>
    </row>
    <row r="44" spans="1:15" x14ac:dyDescent="0.25">
      <c r="A44" s="94"/>
      <c r="B44" s="97"/>
      <c r="C44" s="129"/>
      <c r="D44" s="50"/>
      <c r="E44" s="50"/>
      <c r="F44" s="50"/>
      <c r="G44" s="50"/>
      <c r="H44" s="50"/>
      <c r="I44" s="50"/>
      <c r="J44" s="50"/>
      <c r="K44" s="50"/>
      <c r="L44" s="28">
        <f>L43*C43</f>
        <v>12561.837680000001</v>
      </c>
      <c r="M44" s="50"/>
      <c r="O44" s="90"/>
    </row>
    <row r="45" spans="1:15" x14ac:dyDescent="0.25">
      <c r="A45" s="93"/>
      <c r="B45" s="99" t="s">
        <v>1710</v>
      </c>
      <c r="C45" s="128">
        <f>(1.204*('PLANILHA ORÇAMENTÁRIA '!M151+'PLANILHA ORÇAMENTÁRIA '!M264+'PLANILHA ORÇAMENTÁRIA '!M394+'PLANILHA ORÇAMENTÁRIA '!M562+'PLANILHA ORÇAMENTÁRIA '!M731+'PLANILHA ORÇAMENTÁRIA '!M1171))</f>
        <v>26867.72956</v>
      </c>
      <c r="D45" s="50"/>
      <c r="E45" s="50"/>
      <c r="F45" s="50"/>
      <c r="G45" s="50"/>
      <c r="H45" s="50"/>
      <c r="I45" s="50"/>
      <c r="J45" s="50"/>
      <c r="K45" s="50"/>
      <c r="L45" s="123">
        <v>1</v>
      </c>
      <c r="M45" s="50"/>
      <c r="O45" s="90"/>
    </row>
    <row r="46" spans="1:15" x14ac:dyDescent="0.25">
      <c r="A46" s="94"/>
      <c r="B46" s="97"/>
      <c r="C46" s="129"/>
      <c r="D46" s="50"/>
      <c r="E46" s="50"/>
      <c r="F46" s="50"/>
      <c r="G46" s="50"/>
      <c r="H46" s="50"/>
      <c r="I46" s="50"/>
      <c r="J46" s="50"/>
      <c r="K46" s="50"/>
      <c r="L46" s="28">
        <f>L45*C45</f>
        <v>26867.72956</v>
      </c>
      <c r="M46" s="50"/>
      <c r="O46" s="90"/>
    </row>
    <row r="47" spans="1:15" x14ac:dyDescent="0.25">
      <c r="A47" s="93"/>
      <c r="B47" s="99" t="s">
        <v>1711</v>
      </c>
      <c r="C47" s="128">
        <f>(1.204*('PLANILHA ORÇAMENTÁRIA '!M136+'PLANILHA ORÇAMENTÁRIA '!M243+'PLANILHA ORÇAMENTÁRIA '!M376+'PLANILHA ORÇAMENTÁRIA '!M537+'PLANILHA ORÇAMENTÁRIA '!M702))</f>
        <v>266607.61959999998</v>
      </c>
      <c r="D47" s="50"/>
      <c r="E47" s="50"/>
      <c r="F47" s="50"/>
      <c r="G47" s="50"/>
      <c r="H47" s="123">
        <v>0.5</v>
      </c>
      <c r="I47" s="123">
        <v>0.5</v>
      </c>
      <c r="J47" s="50"/>
      <c r="K47" s="50"/>
      <c r="L47" s="50"/>
      <c r="M47" s="50"/>
      <c r="O47" s="90"/>
    </row>
    <row r="48" spans="1:15" x14ac:dyDescent="0.25">
      <c r="A48" s="94"/>
      <c r="B48" s="97"/>
      <c r="C48" s="129"/>
      <c r="D48" s="50"/>
      <c r="E48" s="50"/>
      <c r="F48" s="50"/>
      <c r="G48" s="50"/>
      <c r="H48" s="28">
        <f>H47*$C$47</f>
        <v>133303.80979999999</v>
      </c>
      <c r="I48" s="28">
        <f>I47*$C$47</f>
        <v>133303.80979999999</v>
      </c>
      <c r="J48" s="50"/>
      <c r="K48" s="50"/>
      <c r="L48" s="50"/>
      <c r="M48" s="50"/>
      <c r="O48" s="90"/>
    </row>
    <row r="49" spans="1:15" x14ac:dyDescent="0.25">
      <c r="A49" s="93"/>
      <c r="B49" s="99" t="s">
        <v>1712</v>
      </c>
      <c r="C49" s="128">
        <f>(1.204*('PLANILHA ORÇAMENTÁRIA '!M138+'PLANILHA ORÇAMENTÁRIA '!M245+'PLANILHA ORÇAMENTÁRIA '!M378+'PLANILHA ORÇAMENTÁRIA '!M540+'PLANILHA ORÇAMENTÁRIA '!M705+'PLANILHA ORÇAMENTÁRIA '!M872))</f>
        <v>121628.70608</v>
      </c>
      <c r="D49" s="50"/>
      <c r="E49" s="50"/>
      <c r="F49" s="50"/>
      <c r="G49" s="50"/>
      <c r="H49" s="50"/>
      <c r="I49" s="50"/>
      <c r="J49" s="123">
        <v>1</v>
      </c>
      <c r="K49" s="50"/>
      <c r="L49" s="50"/>
      <c r="M49" s="50"/>
      <c r="O49" s="90"/>
    </row>
    <row r="50" spans="1:15" x14ac:dyDescent="0.25">
      <c r="A50" s="94"/>
      <c r="B50" s="97"/>
      <c r="C50" s="129"/>
      <c r="D50" s="50"/>
      <c r="E50" s="50"/>
      <c r="F50" s="50"/>
      <c r="G50" s="50"/>
      <c r="H50" s="50"/>
      <c r="I50" s="50"/>
      <c r="J50" s="28">
        <f>J49*$C$49</f>
        <v>121628.70608</v>
      </c>
      <c r="K50" s="50"/>
      <c r="L50" s="50"/>
      <c r="M50" s="50"/>
      <c r="O50" s="90"/>
    </row>
    <row r="51" spans="1:15" x14ac:dyDescent="0.25">
      <c r="A51" s="93"/>
      <c r="B51" s="99" t="s">
        <v>127</v>
      </c>
      <c r="C51" s="128">
        <f>(1.204*('PLANILHA ORÇAMENTÁRIA '!M45+'PLANILHA ORÇAMENTÁRIA '!M74+'PLANILHA ORÇAMENTÁRIA '!M162+'PLANILHA ORÇAMENTÁRIA '!M278+'PLANILHA ORÇAMENTÁRIA '!M403+'PLANILHA ORÇAMENTÁRIA '!M576+'PLANILHA ORÇAMENTÁRIA '!M742+'PLANILHA ORÇAMENTÁRIA '!M1174))</f>
        <v>148996.08360000001</v>
      </c>
      <c r="D51" s="50"/>
      <c r="E51" s="50"/>
      <c r="F51" s="50"/>
      <c r="G51" s="50"/>
      <c r="H51" s="50"/>
      <c r="I51" s="50"/>
      <c r="J51" s="50"/>
      <c r="K51" s="50"/>
      <c r="L51" s="50"/>
      <c r="M51" s="123">
        <v>1</v>
      </c>
      <c r="O51" s="90"/>
    </row>
    <row r="52" spans="1:15" x14ac:dyDescent="0.25">
      <c r="A52" s="94"/>
      <c r="B52" s="97"/>
      <c r="C52" s="129"/>
      <c r="D52" s="50"/>
      <c r="E52" s="50"/>
      <c r="F52" s="50"/>
      <c r="G52" s="50"/>
      <c r="H52" s="50"/>
      <c r="I52" s="50"/>
      <c r="J52" s="50"/>
      <c r="K52" s="50"/>
      <c r="L52" s="50"/>
      <c r="M52" s="28">
        <f>M51*$C$51</f>
        <v>148996.08360000001</v>
      </c>
      <c r="O52" s="90"/>
    </row>
    <row r="53" spans="1:15" ht="16.5" x14ac:dyDescent="0.25">
      <c r="A53" s="93"/>
      <c r="B53" s="99" t="s">
        <v>1293</v>
      </c>
      <c r="C53" s="128">
        <f>(1.204*('PLANILHA ORÇAMENTÁRIA '!M878))</f>
        <v>10805.6592</v>
      </c>
      <c r="D53" s="123">
        <v>0.2</v>
      </c>
      <c r="E53" s="123">
        <v>0.8</v>
      </c>
      <c r="F53" s="50"/>
      <c r="G53" s="50"/>
      <c r="H53" s="50"/>
      <c r="I53" s="50"/>
      <c r="J53" s="50"/>
      <c r="K53" s="50"/>
      <c r="L53" s="50"/>
      <c r="M53" s="50"/>
      <c r="O53" s="90"/>
    </row>
    <row r="54" spans="1:15" x14ac:dyDescent="0.25">
      <c r="A54" s="94"/>
      <c r="B54" s="97"/>
      <c r="C54" s="129"/>
      <c r="D54" s="28">
        <f>D53*$C$53</f>
        <v>2161.13184</v>
      </c>
      <c r="E54" s="28">
        <f>E53*$C$53</f>
        <v>8644.52736</v>
      </c>
      <c r="F54" s="50"/>
      <c r="G54" s="50"/>
      <c r="H54" s="50"/>
      <c r="I54" s="50"/>
      <c r="J54" s="50"/>
      <c r="K54" s="50"/>
      <c r="L54" s="50"/>
      <c r="M54" s="50"/>
      <c r="O54" s="90"/>
    </row>
    <row r="55" spans="1:15" x14ac:dyDescent="0.25">
      <c r="A55" s="93"/>
      <c r="B55" s="99" t="s">
        <v>1713</v>
      </c>
      <c r="C55" s="128">
        <f>1.204*('PLANILHA ORÇAMENTÁRIA '!M835)</f>
        <v>263505.59788000002</v>
      </c>
      <c r="D55" s="50"/>
      <c r="E55" s="50"/>
      <c r="F55" s="50"/>
      <c r="G55" s="50"/>
      <c r="H55" s="50"/>
      <c r="I55" s="50"/>
      <c r="J55" s="50"/>
      <c r="K55" s="123">
        <v>0.5</v>
      </c>
      <c r="L55" s="123">
        <v>0.5</v>
      </c>
      <c r="M55" s="50"/>
      <c r="O55" s="90"/>
    </row>
    <row r="56" spans="1:15" x14ac:dyDescent="0.25">
      <c r="A56" s="94"/>
      <c r="B56" s="97"/>
      <c r="C56" s="129"/>
      <c r="D56" s="50"/>
      <c r="E56" s="50"/>
      <c r="F56" s="50"/>
      <c r="G56" s="50"/>
      <c r="H56" s="50"/>
      <c r="I56" s="50"/>
      <c r="J56" s="50"/>
      <c r="K56" s="28">
        <f>K55*$C$55</f>
        <v>131752.79894000001</v>
      </c>
      <c r="L56" s="28">
        <f>L55*$C$55</f>
        <v>131752.79894000001</v>
      </c>
      <c r="M56" s="50"/>
      <c r="O56" s="90"/>
    </row>
    <row r="57" spans="1:15" x14ac:dyDescent="0.25">
      <c r="A57" s="93"/>
      <c r="B57" s="99" t="s">
        <v>48</v>
      </c>
      <c r="C57" s="128">
        <f>1.204*('PLANILHA ORÇAMENTÁRIA '!M822)</f>
        <v>39998.55356</v>
      </c>
      <c r="D57" s="50"/>
      <c r="E57" s="50"/>
      <c r="F57" s="50"/>
      <c r="G57" s="50"/>
      <c r="H57" s="50"/>
      <c r="I57" s="50"/>
      <c r="J57" s="50"/>
      <c r="K57" s="50"/>
      <c r="L57" s="123">
        <v>0.5</v>
      </c>
      <c r="M57" s="123">
        <v>0.5</v>
      </c>
      <c r="O57" s="90"/>
    </row>
    <row r="58" spans="1:15" x14ac:dyDescent="0.25">
      <c r="A58" s="94"/>
      <c r="B58" s="97"/>
      <c r="C58" s="129"/>
      <c r="D58" s="50"/>
      <c r="E58" s="50"/>
      <c r="F58" s="50"/>
      <c r="G58" s="50"/>
      <c r="H58" s="50"/>
      <c r="I58" s="50"/>
      <c r="J58" s="50"/>
      <c r="K58" s="50"/>
      <c r="L58" s="28">
        <f>L57*$C$57</f>
        <v>19999.27678</v>
      </c>
      <c r="M58" s="28">
        <f>M57*$C$57</f>
        <v>19999.27678</v>
      </c>
      <c r="O58" s="90"/>
    </row>
    <row r="59" spans="1:15" ht="16.5" x14ac:dyDescent="0.25">
      <c r="A59" s="93"/>
      <c r="B59" s="99" t="s">
        <v>51</v>
      </c>
      <c r="C59" s="128">
        <f>1.204*('PLANILHA ORÇAMENTÁRIA '!M292+'PLANILHA ORÇAMENTÁRIA '!M422+'PLANILHA ORÇAMENTÁRIA '!M593+'PLANILHA ORÇAMENTÁRIA '!M759+'PLANILHA ORÇAMENTÁRIA '!M899+'PLANILHA ORÇAMENTÁRIA '!M1194)</f>
        <v>411597.95908</v>
      </c>
      <c r="D59" s="50"/>
      <c r="E59" s="50"/>
      <c r="F59" s="50"/>
      <c r="G59" s="50"/>
      <c r="H59" s="50"/>
      <c r="I59" s="50"/>
      <c r="J59" s="123">
        <v>0.25</v>
      </c>
      <c r="K59" s="123">
        <v>0.25</v>
      </c>
      <c r="L59" s="123">
        <v>0.25</v>
      </c>
      <c r="M59" s="123">
        <v>0.25</v>
      </c>
      <c r="O59" s="90"/>
    </row>
    <row r="60" spans="1:15" x14ac:dyDescent="0.25">
      <c r="A60" s="94"/>
      <c r="B60" s="97"/>
      <c r="C60" s="129"/>
      <c r="D60" s="50"/>
      <c r="E60" s="50"/>
      <c r="F60" s="50"/>
      <c r="G60" s="50"/>
      <c r="H60" s="50"/>
      <c r="I60" s="50"/>
      <c r="J60" s="28">
        <f>J59*$C$59</f>
        <v>102899.48977</v>
      </c>
      <c r="K60" s="28">
        <f t="shared" ref="K60:M60" si="1">K59*$C$59</f>
        <v>102899.48977</v>
      </c>
      <c r="L60" s="28">
        <f t="shared" si="1"/>
        <v>102899.48977</v>
      </c>
      <c r="M60" s="28">
        <f t="shared" si="1"/>
        <v>102899.48977</v>
      </c>
      <c r="O60" s="90"/>
    </row>
    <row r="61" spans="1:15" x14ac:dyDescent="0.25">
      <c r="A61" s="93"/>
      <c r="B61" s="99" t="s">
        <v>52</v>
      </c>
      <c r="C61" s="128">
        <f>1.204*('PLANILHA ORÇAMENTÁRIA '!M963)</f>
        <v>168110.08928000001</v>
      </c>
      <c r="D61" s="50"/>
      <c r="E61" s="50"/>
      <c r="F61" s="50"/>
      <c r="G61" s="50"/>
      <c r="H61" s="50"/>
      <c r="I61" s="50"/>
      <c r="J61" s="123">
        <v>0.25</v>
      </c>
      <c r="K61" s="123">
        <v>0.25</v>
      </c>
      <c r="L61" s="123">
        <v>0.25</v>
      </c>
      <c r="M61" s="123">
        <v>0.25</v>
      </c>
      <c r="O61" s="90"/>
    </row>
    <row r="62" spans="1:15" x14ac:dyDescent="0.25">
      <c r="A62" s="94"/>
      <c r="B62" s="97"/>
      <c r="C62" s="129"/>
      <c r="D62" s="50"/>
      <c r="E62" s="50"/>
      <c r="F62" s="50"/>
      <c r="G62" s="50"/>
      <c r="H62" s="50"/>
      <c r="I62" s="50"/>
      <c r="J62" s="28">
        <f>J61*$C$61</f>
        <v>42027.522320000004</v>
      </c>
      <c r="K62" s="28">
        <f t="shared" ref="K62:M62" si="2">K61*$C$61</f>
        <v>42027.522320000004</v>
      </c>
      <c r="L62" s="28">
        <f t="shared" si="2"/>
        <v>42027.522320000004</v>
      </c>
      <c r="M62" s="28">
        <f t="shared" si="2"/>
        <v>42027.522320000004</v>
      </c>
      <c r="O62" s="90"/>
    </row>
    <row r="63" spans="1:15" ht="16.5" x14ac:dyDescent="0.25">
      <c r="A63" s="93"/>
      <c r="B63" s="99" t="s">
        <v>1513</v>
      </c>
      <c r="C63" s="128">
        <f>1.204*'PLANILHA ORÇAMENTÁRIA '!M1082</f>
        <v>5210.4906000000001</v>
      </c>
      <c r="D63" s="50"/>
      <c r="E63" s="50"/>
      <c r="F63" s="50"/>
      <c r="G63" s="50"/>
      <c r="H63" s="50"/>
      <c r="I63" s="50"/>
      <c r="J63" s="50"/>
      <c r="K63" s="50"/>
      <c r="L63" s="50"/>
      <c r="M63" s="123">
        <v>1</v>
      </c>
      <c r="O63" s="90"/>
    </row>
    <row r="64" spans="1:15" x14ac:dyDescent="0.25">
      <c r="A64" s="94"/>
      <c r="B64" s="97"/>
      <c r="C64" s="129"/>
      <c r="D64" s="50"/>
      <c r="E64" s="50"/>
      <c r="F64" s="50"/>
      <c r="G64" s="50"/>
      <c r="H64" s="50"/>
      <c r="I64" s="50"/>
      <c r="J64" s="50"/>
      <c r="K64" s="50"/>
      <c r="L64" s="50"/>
      <c r="M64" s="28">
        <f>M63*C63</f>
        <v>5210.4906000000001</v>
      </c>
      <c r="O64" s="90"/>
    </row>
    <row r="65" spans="1:15" x14ac:dyDescent="0.25">
      <c r="A65" s="93"/>
      <c r="B65" s="99" t="s">
        <v>1402</v>
      </c>
      <c r="C65" s="128">
        <f>1.204*'PLANILHA ORÇAMENTÁRIA '!M1020</f>
        <v>7807.7112400000005</v>
      </c>
      <c r="D65" s="50"/>
      <c r="E65" s="50"/>
      <c r="F65" s="50"/>
      <c r="G65" s="50"/>
      <c r="H65" s="50"/>
      <c r="I65" s="50"/>
      <c r="J65" s="50"/>
      <c r="K65" s="50"/>
      <c r="L65" s="50"/>
      <c r="M65" s="123">
        <v>1</v>
      </c>
      <c r="O65" s="90"/>
    </row>
    <row r="66" spans="1:15" x14ac:dyDescent="0.25">
      <c r="A66" s="94"/>
      <c r="B66" s="97"/>
      <c r="C66" s="129"/>
      <c r="D66" s="50"/>
      <c r="E66" s="50"/>
      <c r="F66" s="50"/>
      <c r="G66" s="50"/>
      <c r="H66" s="50"/>
      <c r="I66" s="50"/>
      <c r="J66" s="50"/>
      <c r="K66" s="50"/>
      <c r="L66" s="50"/>
      <c r="M66" s="28">
        <f>M65*C65</f>
        <v>7807.7112400000005</v>
      </c>
      <c r="O66" s="90"/>
    </row>
    <row r="67" spans="1:15" ht="16.5" x14ac:dyDescent="0.25">
      <c r="A67" s="93"/>
      <c r="B67" s="99" t="s">
        <v>1417</v>
      </c>
      <c r="C67" s="128">
        <f>1.204*('PLANILHA ORÇAMENTÁRIA '!M1030)</f>
        <v>148712.51751999999</v>
      </c>
      <c r="D67" s="50"/>
      <c r="E67" s="50"/>
      <c r="F67" s="50"/>
      <c r="G67" s="50"/>
      <c r="H67" s="50"/>
      <c r="I67" s="50"/>
      <c r="J67" s="50"/>
      <c r="K67" s="50"/>
      <c r="L67" s="123">
        <v>1</v>
      </c>
      <c r="M67" s="50"/>
      <c r="O67" s="90"/>
    </row>
    <row r="68" spans="1:15" x14ac:dyDescent="0.25">
      <c r="A68" s="94"/>
      <c r="B68" s="97"/>
      <c r="C68" s="129"/>
      <c r="D68" s="50"/>
      <c r="E68" s="50"/>
      <c r="F68" s="50"/>
      <c r="G68" s="50"/>
      <c r="H68" s="50"/>
      <c r="I68" s="50"/>
      <c r="J68" s="50"/>
      <c r="K68" s="50"/>
      <c r="L68" s="28">
        <f>L67*C67</f>
        <v>148712.51751999999</v>
      </c>
      <c r="M68" s="50"/>
      <c r="O68" s="90"/>
    </row>
    <row r="69" spans="1:15" x14ac:dyDescent="0.25">
      <c r="A69" s="93"/>
      <c r="B69" s="99" t="s">
        <v>1492</v>
      </c>
      <c r="C69" s="128">
        <f>1.204*('PLANILHA ORÇAMENTÁRIA '!M1066)</f>
        <v>40971.505959999995</v>
      </c>
      <c r="D69" s="50"/>
      <c r="E69" s="50"/>
      <c r="F69" s="50"/>
      <c r="G69" s="50"/>
      <c r="H69" s="50"/>
      <c r="I69" s="50"/>
      <c r="J69" s="50"/>
      <c r="K69" s="123">
        <v>0.5</v>
      </c>
      <c r="L69" s="123">
        <v>0.5</v>
      </c>
      <c r="M69" s="50"/>
      <c r="O69" s="90"/>
    </row>
    <row r="70" spans="1:15" x14ac:dyDescent="0.25">
      <c r="A70" s="94"/>
      <c r="B70" s="97"/>
      <c r="C70" s="129"/>
      <c r="D70" s="50"/>
      <c r="E70" s="50"/>
      <c r="F70" s="50"/>
      <c r="G70" s="50"/>
      <c r="H70" s="50"/>
      <c r="I70" s="50"/>
      <c r="J70" s="50"/>
      <c r="K70" s="28">
        <f>K69*$C$69</f>
        <v>20485.752979999997</v>
      </c>
      <c r="L70" s="28">
        <f>L69*$C$69</f>
        <v>20485.752979999997</v>
      </c>
      <c r="M70" s="50"/>
      <c r="O70" s="90"/>
    </row>
    <row r="71" spans="1:15" x14ac:dyDescent="0.25">
      <c r="A71" s="93"/>
      <c r="B71" s="99" t="s">
        <v>1714</v>
      </c>
      <c r="C71" s="128">
        <f>1.204*('PLANILHA ORÇAMENTÁRIA '!M180+'PLANILHA ORÇAMENTÁRIA '!M288+'PLANILHA ORÇAMENTÁRIA '!M419+'PLANILHA ORÇAMENTÁRIA '!M589+'PLANILHA ORÇAMENTÁRIA '!M755+'PLANILHA ORÇAMENTÁRIA '!M896+'PLANILHA ORÇAMENTÁRIA '!M1090+'PLANILHA ORÇAMENTÁRIA '!M1190)</f>
        <v>79889.48156</v>
      </c>
      <c r="D71" s="50"/>
      <c r="E71" s="50"/>
      <c r="F71" s="50"/>
      <c r="G71" s="50"/>
      <c r="H71" s="50"/>
      <c r="I71" s="50"/>
      <c r="J71" s="50"/>
      <c r="K71" s="50"/>
      <c r="L71" s="50"/>
      <c r="M71" s="123">
        <v>1</v>
      </c>
      <c r="O71" s="90"/>
    </row>
    <row r="72" spans="1:15" x14ac:dyDescent="0.25">
      <c r="A72" s="94"/>
      <c r="B72" s="100"/>
      <c r="C72" s="94"/>
      <c r="D72" s="50"/>
      <c r="E72" s="50"/>
      <c r="F72" s="50"/>
      <c r="G72" s="50"/>
      <c r="H72" s="50"/>
      <c r="I72" s="50"/>
      <c r="J72" s="50"/>
      <c r="K72" s="50"/>
      <c r="L72" s="50"/>
      <c r="M72" s="28">
        <f>M71*$C$71</f>
        <v>79889.48156</v>
      </c>
      <c r="O72" s="90"/>
    </row>
    <row r="73" spans="1:15" x14ac:dyDescent="0.25">
      <c r="A73" s="94"/>
      <c r="B73" s="101" t="s">
        <v>1715</v>
      </c>
      <c r="C73" s="95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O73" s="90"/>
    </row>
    <row r="74" spans="1:15" x14ac:dyDescent="0.25">
      <c r="A74" s="94"/>
      <c r="B74" s="98" t="s">
        <v>1716</v>
      </c>
      <c r="C74" s="96"/>
      <c r="D74" s="125">
        <f>D75/$C$16</f>
        <v>6.0964314506597374E-2</v>
      </c>
      <c r="E74" s="125">
        <f t="shared" ref="E74:M74" si="3">E75/$C$16</f>
        <v>5.4159928714466433E-2</v>
      </c>
      <c r="F74" s="125">
        <f t="shared" si="3"/>
        <v>7.4778865587174337E-2</v>
      </c>
      <c r="G74" s="125">
        <f t="shared" si="3"/>
        <v>6.8588660328427503E-2</v>
      </c>
      <c r="H74" s="125">
        <f t="shared" si="3"/>
        <v>7.6881973853383315E-2</v>
      </c>
      <c r="I74" s="125">
        <f t="shared" si="3"/>
        <v>9.8046007234215582E-2</v>
      </c>
      <c r="J74" s="125">
        <f t="shared" si="3"/>
        <v>0.1288716258141186</v>
      </c>
      <c r="K74" s="125">
        <f t="shared" si="3"/>
        <v>0.14064091592087188</v>
      </c>
      <c r="L74" s="125">
        <f t="shared" si="3"/>
        <v>0.17743755959602228</v>
      </c>
      <c r="M74" s="125">
        <f t="shared" si="3"/>
        <v>0.11963014844472263</v>
      </c>
    </row>
    <row r="75" spans="1:15" x14ac:dyDescent="0.25">
      <c r="A75" s="94"/>
      <c r="B75" s="98" t="s">
        <v>1717</v>
      </c>
      <c r="C75" s="96"/>
      <c r="D75" s="126">
        <f>D72+D70+D68+D66+D64+D62+D60+D58+D56+D54+D52+D50+D48+D46+D44+D42+D40+D38+D36+D34+D32+D30+D28+D26+D24+D22+D20+D18</f>
        <v>219378.74431759998</v>
      </c>
      <c r="E75" s="126">
        <f t="shared" ref="E75:M75" si="4">E72+E70+E68+E66+E64+E62+E60+E58+E56+E54+E52+E50+E48+E46+E44+E42+E40+E38+E36+E34+E32+E30+E28+E26+E24+E22+E20+E18</f>
        <v>194893.3117656</v>
      </c>
      <c r="F75" s="126">
        <f t="shared" si="4"/>
        <v>269090.1024112</v>
      </c>
      <c r="G75" s="126">
        <f t="shared" si="4"/>
        <v>246814.78499439999</v>
      </c>
      <c r="H75" s="126">
        <f t="shared" si="4"/>
        <v>276658.09123119997</v>
      </c>
      <c r="I75" s="126">
        <f t="shared" si="4"/>
        <v>352816.39966719999</v>
      </c>
      <c r="J75" s="126">
        <f t="shared" si="4"/>
        <v>463741.7098524</v>
      </c>
      <c r="K75" s="126">
        <f t="shared" si="4"/>
        <v>506093.24133479997</v>
      </c>
      <c r="L75" s="126">
        <f t="shared" si="4"/>
        <v>638505.15394119988</v>
      </c>
      <c r="M75" s="126">
        <f t="shared" si="4"/>
        <v>430486.45688440005</v>
      </c>
    </row>
    <row r="76" spans="1:15" x14ac:dyDescent="0.25">
      <c r="A76" s="94"/>
      <c r="B76" s="98" t="s">
        <v>1718</v>
      </c>
      <c r="C76" s="96"/>
      <c r="D76" s="125">
        <f>D74</f>
        <v>6.0964314506597374E-2</v>
      </c>
      <c r="E76" s="125">
        <f>E74+D76</f>
        <v>0.11512424322106381</v>
      </c>
      <c r="F76" s="125">
        <f t="shared" ref="F76:M76" si="5">F74+E76</f>
        <v>0.18990310880823813</v>
      </c>
      <c r="G76" s="125">
        <f t="shared" si="5"/>
        <v>0.25849176913666561</v>
      </c>
      <c r="H76" s="125">
        <f t="shared" si="5"/>
        <v>0.33537374299004891</v>
      </c>
      <c r="I76" s="125">
        <f t="shared" si="5"/>
        <v>0.43341975022426449</v>
      </c>
      <c r="J76" s="125">
        <f t="shared" si="5"/>
        <v>0.56229137603838308</v>
      </c>
      <c r="K76" s="125">
        <f t="shared" si="5"/>
        <v>0.702932291959255</v>
      </c>
      <c r="L76" s="125">
        <f t="shared" si="5"/>
        <v>0.88036985155527725</v>
      </c>
      <c r="M76" s="125">
        <f t="shared" si="5"/>
        <v>0.99999999999999989</v>
      </c>
    </row>
    <row r="77" spans="1:15" x14ac:dyDescent="0.25">
      <c r="A77" s="94"/>
      <c r="B77" s="98" t="s">
        <v>1719</v>
      </c>
      <c r="C77" s="96"/>
      <c r="D77" s="126">
        <f>D75</f>
        <v>219378.74431759998</v>
      </c>
      <c r="E77" s="126">
        <f>E75+D77</f>
        <v>414272.05608319998</v>
      </c>
      <c r="F77" s="126">
        <f t="shared" ref="F77:M77" si="6">F75+E77</f>
        <v>683362.15849439998</v>
      </c>
      <c r="G77" s="126">
        <f t="shared" si="6"/>
        <v>930176.94348879997</v>
      </c>
      <c r="H77" s="126">
        <f t="shared" si="6"/>
        <v>1206835.0347199999</v>
      </c>
      <c r="I77" s="126">
        <f t="shared" si="6"/>
        <v>1559651.4343871998</v>
      </c>
      <c r="J77" s="126">
        <f t="shared" si="6"/>
        <v>2023393.1442395998</v>
      </c>
      <c r="K77" s="126">
        <f t="shared" si="6"/>
        <v>2529486.3855744</v>
      </c>
      <c r="L77" s="126">
        <f t="shared" si="6"/>
        <v>3167991.5395155996</v>
      </c>
      <c r="M77" s="126">
        <f t="shared" si="6"/>
        <v>3598477.9963999996</v>
      </c>
      <c r="O77" s="89"/>
    </row>
    <row r="78" spans="1:15" x14ac:dyDescent="0.25">
      <c r="B78" s="208" t="s">
        <v>31</v>
      </c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</row>
    <row r="79" spans="1:15" x14ac:dyDescent="0.25">
      <c r="B79" s="209" t="s">
        <v>32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</row>
    <row r="84" spans="2:13" x14ac:dyDescent="0.25">
      <c r="B84" s="234" t="s">
        <v>1690</v>
      </c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</row>
    <row r="85" spans="2:13" x14ac:dyDescent="0.25"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</row>
    <row r="86" spans="2:13" x14ac:dyDescent="0.25"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</row>
    <row r="87" spans="2:13" x14ac:dyDescent="0.25"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</row>
  </sheetData>
  <mergeCells count="20">
    <mergeCell ref="A15:A16"/>
    <mergeCell ref="C6:M6"/>
    <mergeCell ref="C7:M7"/>
    <mergeCell ref="C11:M11"/>
    <mergeCell ref="C12:M12"/>
    <mergeCell ref="C13:M13"/>
    <mergeCell ref="C8:M8"/>
    <mergeCell ref="C9:M9"/>
    <mergeCell ref="C10:M10"/>
    <mergeCell ref="C1:M1"/>
    <mergeCell ref="C2:M2"/>
    <mergeCell ref="C3:M3"/>
    <mergeCell ref="C4:M4"/>
    <mergeCell ref="C5:M5"/>
    <mergeCell ref="B78:M78"/>
    <mergeCell ref="B79:M79"/>
    <mergeCell ref="B84:M87"/>
    <mergeCell ref="B14:M14"/>
    <mergeCell ref="D15:M15"/>
    <mergeCell ref="B15:B16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3" verticalDpi="4294967293" r:id="rId1"/>
  <headerFooter>
    <oddHeader>&amp;C&amp;G</oddHeader>
    <oddFooter>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9"/>
  <sheetViews>
    <sheetView view="pageLayout" topLeftCell="A13" workbookViewId="0">
      <selection activeCell="E26" sqref="E26"/>
    </sheetView>
  </sheetViews>
  <sheetFormatPr defaultRowHeight="15" x14ac:dyDescent="0.25"/>
  <cols>
    <col min="1" max="1" width="24.5703125" customWidth="1"/>
    <col min="2" max="2" width="11" bestFit="1" customWidth="1"/>
    <col min="3" max="3" width="9.28515625" customWidth="1"/>
    <col min="4" max="4" width="18.28515625" customWidth="1"/>
    <col min="5" max="5" width="25.140625" customWidth="1"/>
  </cols>
  <sheetData>
    <row r="1" spans="1:5" x14ac:dyDescent="0.25">
      <c r="A1" s="275"/>
      <c r="B1" s="278" t="s">
        <v>0</v>
      </c>
      <c r="C1" s="279"/>
      <c r="D1" s="279"/>
      <c r="E1" s="280"/>
    </row>
    <row r="2" spans="1:5" ht="67.5" customHeight="1" x14ac:dyDescent="0.25">
      <c r="A2" s="276"/>
      <c r="B2" s="281" t="s">
        <v>1</v>
      </c>
      <c r="C2" s="282"/>
      <c r="D2" s="282"/>
      <c r="E2" s="283"/>
    </row>
    <row r="3" spans="1:5" x14ac:dyDescent="0.25">
      <c r="A3" s="276"/>
      <c r="B3" s="284" t="s">
        <v>2</v>
      </c>
      <c r="C3" s="285"/>
      <c r="D3" s="285"/>
      <c r="E3" s="286"/>
    </row>
    <row r="4" spans="1:5" x14ac:dyDescent="0.25">
      <c r="A4" s="276"/>
      <c r="B4" s="284" t="s">
        <v>1720</v>
      </c>
      <c r="C4" s="285"/>
      <c r="D4" s="285"/>
      <c r="E4" s="286"/>
    </row>
    <row r="5" spans="1:5" x14ac:dyDescent="0.25">
      <c r="A5" s="276"/>
      <c r="B5" s="284" t="s">
        <v>4</v>
      </c>
      <c r="C5" s="285"/>
      <c r="D5" s="285"/>
      <c r="E5" s="286"/>
    </row>
    <row r="6" spans="1:5" ht="27" customHeight="1" x14ac:dyDescent="0.25">
      <c r="A6" s="276"/>
      <c r="B6" s="281" t="s">
        <v>1721</v>
      </c>
      <c r="C6" s="282"/>
      <c r="D6" s="282"/>
      <c r="E6" s="283"/>
    </row>
    <row r="7" spans="1:5" x14ac:dyDescent="0.25">
      <c r="A7" s="276"/>
      <c r="B7" s="284" t="s">
        <v>6</v>
      </c>
      <c r="C7" s="285"/>
      <c r="D7" s="285"/>
      <c r="E7" s="286"/>
    </row>
    <row r="8" spans="1:5" x14ac:dyDescent="0.25">
      <c r="A8" s="276"/>
      <c r="B8" s="189" t="s">
        <v>8</v>
      </c>
      <c r="C8" s="183"/>
      <c r="D8" s="183"/>
      <c r="E8" s="190"/>
    </row>
    <row r="9" spans="1:5" x14ac:dyDescent="0.25">
      <c r="A9" s="276"/>
      <c r="B9" s="189" t="s">
        <v>1691</v>
      </c>
      <c r="C9" s="183"/>
      <c r="D9" s="183"/>
      <c r="E9" s="190"/>
    </row>
    <row r="10" spans="1:5" x14ac:dyDescent="0.25">
      <c r="A10" s="276"/>
      <c r="B10" s="189" t="s">
        <v>10</v>
      </c>
      <c r="C10" s="183"/>
      <c r="D10" s="183"/>
      <c r="E10" s="190"/>
    </row>
    <row r="11" spans="1:5" x14ac:dyDescent="0.25">
      <c r="A11" s="276"/>
      <c r="B11" s="284" t="s">
        <v>7</v>
      </c>
      <c r="C11" s="285"/>
      <c r="D11" s="285"/>
      <c r="E11" s="286"/>
    </row>
    <row r="12" spans="1:5" x14ac:dyDescent="0.25">
      <c r="A12" s="276"/>
      <c r="B12" s="284" t="s">
        <v>11</v>
      </c>
      <c r="C12" s="285"/>
      <c r="D12" s="285"/>
      <c r="E12" s="286"/>
    </row>
    <row r="13" spans="1:5" x14ac:dyDescent="0.25">
      <c r="A13" s="277"/>
      <c r="B13" s="256" t="s">
        <v>12</v>
      </c>
      <c r="C13" s="257"/>
      <c r="D13" s="257"/>
      <c r="E13" s="258"/>
    </row>
    <row r="14" spans="1:5" x14ac:dyDescent="0.25">
      <c r="A14" s="259" t="s">
        <v>1722</v>
      </c>
      <c r="B14" s="260"/>
      <c r="C14" s="260"/>
      <c r="D14" s="260"/>
      <c r="E14" s="261"/>
    </row>
    <row r="15" spans="1:5" x14ac:dyDescent="0.25">
      <c r="A15" s="262" t="s">
        <v>1723</v>
      </c>
      <c r="B15" s="263"/>
      <c r="C15" s="263"/>
      <c r="D15" s="263"/>
      <c r="E15" s="264"/>
    </row>
    <row r="16" spans="1:5" x14ac:dyDescent="0.25">
      <c r="A16" s="2" t="s">
        <v>1724</v>
      </c>
      <c r="B16" s="2" t="s">
        <v>1725</v>
      </c>
      <c r="C16" s="2" t="s">
        <v>1726</v>
      </c>
      <c r="D16" s="2" t="s">
        <v>1727</v>
      </c>
      <c r="E16" s="2" t="s">
        <v>1728</v>
      </c>
    </row>
    <row r="17" spans="1:5" x14ac:dyDescent="0.25">
      <c r="A17" s="3" t="s">
        <v>1729</v>
      </c>
      <c r="B17" s="131">
        <v>3</v>
      </c>
      <c r="C17" s="131">
        <v>4</v>
      </c>
      <c r="D17" s="131">
        <v>5.5</v>
      </c>
      <c r="E17" s="133">
        <v>4</v>
      </c>
    </row>
    <row r="18" spans="1:5" x14ac:dyDescent="0.25">
      <c r="A18" s="3" t="s">
        <v>1730</v>
      </c>
      <c r="B18" s="131">
        <v>0.8</v>
      </c>
      <c r="C18" s="131">
        <v>0.8</v>
      </c>
      <c r="D18" s="131">
        <v>1</v>
      </c>
      <c r="E18" s="133">
        <v>1</v>
      </c>
    </row>
    <row r="19" spans="1:5" x14ac:dyDescent="0.25">
      <c r="A19" s="3" t="s">
        <v>1731</v>
      </c>
      <c r="B19" s="131">
        <v>0.97</v>
      </c>
      <c r="C19" s="131">
        <v>1.27</v>
      </c>
      <c r="D19" s="131">
        <v>1.27</v>
      </c>
      <c r="E19" s="133">
        <v>1.27</v>
      </c>
    </row>
    <row r="20" spans="1:5" x14ac:dyDescent="0.25">
      <c r="A20" s="3" t="s">
        <v>1732</v>
      </c>
      <c r="B20" s="131">
        <v>0.59</v>
      </c>
      <c r="C20" s="131">
        <v>1.23</v>
      </c>
      <c r="D20" s="131">
        <v>1.39</v>
      </c>
      <c r="E20" s="133">
        <v>1.23</v>
      </c>
    </row>
    <row r="21" spans="1:5" x14ac:dyDescent="0.25">
      <c r="A21" s="3" t="s">
        <v>1733</v>
      </c>
      <c r="B21" s="131">
        <v>6.16</v>
      </c>
      <c r="C21" s="131">
        <v>7.4</v>
      </c>
      <c r="D21" s="131">
        <v>8.9600000000000009</v>
      </c>
      <c r="E21" s="133">
        <v>6.16</v>
      </c>
    </row>
    <row r="22" spans="1:5" x14ac:dyDescent="0.25">
      <c r="A22" s="2" t="s">
        <v>1734</v>
      </c>
      <c r="B22" s="132">
        <v>5.65</v>
      </c>
      <c r="C22" s="132">
        <v>6.65</v>
      </c>
      <c r="D22" s="132">
        <v>8.65</v>
      </c>
      <c r="E22" s="134">
        <v>5.15</v>
      </c>
    </row>
    <row r="23" spans="1:5" x14ac:dyDescent="0.25">
      <c r="A23" s="3" t="s">
        <v>1735</v>
      </c>
      <c r="B23" s="131">
        <v>3</v>
      </c>
      <c r="C23" s="131">
        <v>3</v>
      </c>
      <c r="D23" s="131">
        <v>3</v>
      </c>
      <c r="E23" s="133">
        <v>3</v>
      </c>
    </row>
    <row r="24" spans="1:5" x14ac:dyDescent="0.25">
      <c r="A24" s="3" t="s">
        <v>1736</v>
      </c>
      <c r="B24" s="131">
        <v>0.65</v>
      </c>
      <c r="C24" s="131">
        <v>0.65</v>
      </c>
      <c r="D24" s="131">
        <v>0.65</v>
      </c>
      <c r="E24" s="133">
        <v>0.65</v>
      </c>
    </row>
    <row r="25" spans="1:5" x14ac:dyDescent="0.25">
      <c r="A25" s="3" t="s">
        <v>1737</v>
      </c>
      <c r="B25" s="131">
        <v>2</v>
      </c>
      <c r="C25" s="131">
        <v>3</v>
      </c>
      <c r="D25" s="131">
        <v>5</v>
      </c>
      <c r="E25" s="133">
        <v>1.5</v>
      </c>
    </row>
    <row r="26" spans="1:5" x14ac:dyDescent="0.25">
      <c r="A26" s="265" t="s">
        <v>1738</v>
      </c>
      <c r="B26" s="265"/>
      <c r="C26" s="265"/>
      <c r="D26" s="137"/>
      <c r="E26" s="130">
        <v>0.20399999999999999</v>
      </c>
    </row>
    <row r="27" spans="1:5" x14ac:dyDescent="0.25">
      <c r="A27" s="266" t="s">
        <v>1739</v>
      </c>
      <c r="B27" s="267"/>
      <c r="C27" s="267"/>
      <c r="D27" s="267"/>
      <c r="E27" s="268"/>
    </row>
    <row r="28" spans="1:5" x14ac:dyDescent="0.25">
      <c r="A28" s="269"/>
      <c r="B28" s="270"/>
      <c r="C28" s="270"/>
      <c r="D28" s="270"/>
      <c r="E28" s="271"/>
    </row>
    <row r="29" spans="1:5" x14ac:dyDescent="0.25">
      <c r="A29" s="269"/>
      <c r="B29" s="270"/>
      <c r="C29" s="270"/>
      <c r="D29" s="270"/>
      <c r="E29" s="271"/>
    </row>
    <row r="30" spans="1:5" x14ac:dyDescent="0.25">
      <c r="A30" s="269"/>
      <c r="B30" s="270"/>
      <c r="C30" s="270"/>
      <c r="D30" s="270"/>
      <c r="E30" s="271"/>
    </row>
    <row r="31" spans="1:5" x14ac:dyDescent="0.25">
      <c r="A31" s="269"/>
      <c r="B31" s="270"/>
      <c r="C31" s="270"/>
      <c r="D31" s="270"/>
      <c r="E31" s="271"/>
    </row>
    <row r="32" spans="1:5" x14ac:dyDescent="0.25">
      <c r="A32" s="269"/>
      <c r="B32" s="270"/>
      <c r="C32" s="270"/>
      <c r="D32" s="270"/>
      <c r="E32" s="271"/>
    </row>
    <row r="33" spans="1:5" x14ac:dyDescent="0.25">
      <c r="A33" s="269"/>
      <c r="B33" s="270"/>
      <c r="C33" s="270"/>
      <c r="D33" s="270"/>
      <c r="E33" s="271"/>
    </row>
    <row r="34" spans="1:5" x14ac:dyDescent="0.25">
      <c r="A34" s="272"/>
      <c r="B34" s="273"/>
      <c r="C34" s="273"/>
      <c r="D34" s="273"/>
      <c r="E34" s="274"/>
    </row>
    <row r="35" spans="1:5" x14ac:dyDescent="0.25">
      <c r="A35" s="183" t="s">
        <v>31</v>
      </c>
      <c r="B35" s="183"/>
      <c r="C35" s="183"/>
      <c r="D35" s="183"/>
      <c r="E35" s="183"/>
    </row>
    <row r="36" spans="1:5" x14ac:dyDescent="0.25">
      <c r="A36" s="183" t="s">
        <v>32</v>
      </c>
      <c r="B36" s="183"/>
      <c r="C36" s="183"/>
      <c r="D36" s="183"/>
      <c r="E36" s="183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254" t="s">
        <v>33</v>
      </c>
      <c r="B41" s="255"/>
      <c r="C41" s="255"/>
      <c r="D41" s="255"/>
      <c r="E41" s="255"/>
    </row>
    <row r="42" spans="1:5" x14ac:dyDescent="0.25">
      <c r="A42" s="255"/>
      <c r="B42" s="255"/>
      <c r="C42" s="255"/>
      <c r="D42" s="255"/>
      <c r="E42" s="255"/>
    </row>
    <row r="43" spans="1:5" x14ac:dyDescent="0.25">
      <c r="A43" s="255"/>
      <c r="B43" s="255"/>
      <c r="C43" s="255"/>
      <c r="D43" s="255"/>
      <c r="E43" s="255"/>
    </row>
    <row r="44" spans="1:5" x14ac:dyDescent="0.25">
      <c r="A44" s="255"/>
      <c r="B44" s="255"/>
      <c r="C44" s="255"/>
      <c r="D44" s="255"/>
      <c r="E44" s="255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mergeCells count="21">
    <mergeCell ref="B11:E11"/>
    <mergeCell ref="B12:E12"/>
    <mergeCell ref="B8:E8"/>
    <mergeCell ref="B9:E9"/>
    <mergeCell ref="B10:E10"/>
    <mergeCell ref="A36:E36"/>
    <mergeCell ref="A41:E44"/>
    <mergeCell ref="B13:E13"/>
    <mergeCell ref="A14:E14"/>
    <mergeCell ref="A15:E15"/>
    <mergeCell ref="A26:C26"/>
    <mergeCell ref="A27:E34"/>
    <mergeCell ref="A35:E35"/>
    <mergeCell ref="A1:A13"/>
    <mergeCell ref="B1:E1"/>
    <mergeCell ref="B2:E2"/>
    <mergeCell ref="B3:E3"/>
    <mergeCell ref="B4:E4"/>
    <mergeCell ref="B5:E5"/>
    <mergeCell ref="B6:E6"/>
    <mergeCell ref="B7:E7"/>
  </mergeCells>
  <pageMargins left="0.51181102362204722" right="0.51181102362204722" top="0.78740157480314965" bottom="0.78740157480314965" header="0.31496062992125984" footer="0.31496062992125984"/>
  <pageSetup paperSize="9" orientation="portrait" horizontalDpi="4294967293" verticalDpi="4294967293" r:id="rId1"/>
  <headerFooter>
    <oddHeader>&amp;C&amp;A&amp;G</oddHeader>
    <oddFooter>&amp;R&amp;P/&amp;N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MAIOR RELEV.</vt:lpstr>
      <vt:lpstr>PLANILHA RESUMO </vt:lpstr>
      <vt:lpstr>PLANILHA ORÇAMENTÁRIA </vt:lpstr>
      <vt:lpstr>CRONOGRAMA FÍSICO-FINANCEIRO </vt:lpstr>
      <vt:lpstr>COMPOSIÇÃO DO BDI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Elma Maira de Jesus Moreira</cp:lastModifiedBy>
  <cp:revision/>
  <cp:lastPrinted>2023-01-04T18:24:13Z</cp:lastPrinted>
  <dcterms:created xsi:type="dcterms:W3CDTF">2015-06-05T18:19:34Z</dcterms:created>
  <dcterms:modified xsi:type="dcterms:W3CDTF">2023-02-14T17:34:57Z</dcterms:modified>
</cp:coreProperties>
</file>